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й лист" sheetId="1" r:id="rId1"/>
    <sheet name="І Фін результат 2022" sheetId="2" r:id="rId2"/>
    <sheet name="ІІ Розр з бюджетом 2022" sheetId="3" r:id="rId3"/>
    <sheet name="ІІІ Рух грошових коштів 2022" sheetId="4" r:id="rId4"/>
    <sheet name="ІV Кап інвестиції 2022" sheetId="5" r:id="rId5"/>
    <sheet name="V ОП 2022" sheetId="6" r:id="rId6"/>
  </sheets>
  <definedNames/>
  <calcPr fullCalcOnLoad="1"/>
</workbook>
</file>

<file path=xl/sharedStrings.xml><?xml version="1.0" encoding="utf-8"?>
<sst xmlns="http://schemas.openxmlformats.org/spreadsheetml/2006/main" count="344" uniqueCount="238">
  <si>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</si>
  <si>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</si>
  <si>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</si>
  <si>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</si>
  <si>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</si>
  <si>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</si>
  <si>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</si>
  <si>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</si>
  <si>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</si>
  <si>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</si>
  <si>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</si>
  <si>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</si>
  <si>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</si>
  <si>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</si>
  <si>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</si>
  <si>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</si>
  <si>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</si>
  <si>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</si>
  <si>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</si>
  <si>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</si>
  <si>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</si>
  <si>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</si>
  <si>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</si>
  <si>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</si>
  <si>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</si>
  <si>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</si>
  <si>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</si>
  <si>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</si>
  <si>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</si>
  <si>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</si>
  <si>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</si>
  <si>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</si>
  <si>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</si>
  <si>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</si>
  <si>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</si>
  <si>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</si>
  <si>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</si>
  <si>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</si>
  <si>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</si>
  <si>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</si>
  <si>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</si>
  <si>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</si>
  <si>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</si>
  <si>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</si>
  <si>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</si>
  <si>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</si>
  <si>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</si>
  <si>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</si>
  <si>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</si>
  <si>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</si>
  <si>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</si>
  <si>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</si>
  <si>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</si>
  <si>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</si>
  <si>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</si>
  <si>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</si>
  <si>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</si>
  <si>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</si>
  <si>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</si>
  <si>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</si>
  <si>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</si>
  <si>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</si>
  <si>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</si>
  <si>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</si>
  <si>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</si>
  <si>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</si>
  <si>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</si>
  <si>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</si>
  <si>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</si>
  <si>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</si>
  <si>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</si>
  <si>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</si>
  <si>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</si>
  <si>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</si>
  <si>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</si>
  <si>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</si>
  <si>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</si>
  <si>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</si>
  <si>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</si>
  <si>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</si>
  <si>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</si>
  <si>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</si>
  <si>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</si>
  <si>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</si>
  <si>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</si>
  <si>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</si>
  <si>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</si>
  <si>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</si>
  <si>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</si>
  <si>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</si>
  <si>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</si>
  <si>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</si>
  <si>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</si>
  <si>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</si>
  <si>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</si>
  <si>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</si>
  <si>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</si>
  <si>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</si>
  <si>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</si>
  <si>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</si>
  <si>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</si>
  <si>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</si>
  <si>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</si>
  <si>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</si>
  <si>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</si>
  <si>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</si>
  <si>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</si>
  <si>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</si>
  <si>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</si>
  <si>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</si>
  <si>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</si>
  <si>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</si>
  <si>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</si>
  <si>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</si>
  <si>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</si>
  <si>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</si>
  <si>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</si>
  <si>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</si>
  <si>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</si>
  <si>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</si>
  <si>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</si>
  <si>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</si>
  <si>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</si>
  <si>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</si>
  <si>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</si>
  <si>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</si>
  <si>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</si>
  <si>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</si>
  <si>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</si>
  <si>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</si>
  <si>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</si>
  <si>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</si>
  <si>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</si>
  <si>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</si>
  <si>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</si>
  <si>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</si>
  <si>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</si>
  <si>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</si>
  <si>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</si>
  <si>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</si>
  <si>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</si>
  <si>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</si>
  <si>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</si>
  <si>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</si>
  <si>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</si>
  <si>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</si>
  <si>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</si>
  <si>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</si>
  <si>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</si>
  <si>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</si>
  <si>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</si>
  <si>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</si>
  <si>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</si>
  <si>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</si>
  <si>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</si>
  <si>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</si>
  <si>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</si>
  <si>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</si>
  <si>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</si>
  <si>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</si>
  <si>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</si>
  <si>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</si>
  <si>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</si>
  <si>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</si>
  <si>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</si>
  <si>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</si>
  <si>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</si>
  <si>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</si>
  <si>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</si>
  <si>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</si>
  <si>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</si>
  <si>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</si>
  <si>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</si>
  <si>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</si>
  <si>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</si>
  <si>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</si>
  <si>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</si>
  <si>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</si>
  <si>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</si>
  <si>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</si>
  <si>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</si>
  <si>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</si>
  <si>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</si>
  <si>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</si>
  <si>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</si>
  <si>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</si>
  <si>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</si>
  <si>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</si>
  <si>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</si>
  <si>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</si>
  <si>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</si>
  <si>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</si>
  <si>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</si>
  <si>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</si>
  <si>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</si>
  <si>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</si>
  <si>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</si>
  <si>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</si>
  <si>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</si>
  <si>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</si>
  <si>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</si>
  <si>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</si>
  <si>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</si>
  <si>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</si>
  <si>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</si>
  <si>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</si>
  <si>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</si>
  <si>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Придбання основних засобів (дриль з ударом, кутовий шліф,  велосипед, віброрейка)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</si>
  <si>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</si>
  <si>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</si>
  <si>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</si>
  <si>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</si>
  <si>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</si>
  <si>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</si>
  <si>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</si>
  <si>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 xml:space="preserve">Віктор КОНДРАЦЬКИЙ </t>
  </si>
  <si>
    <t>Атестація робочих місць, медогляд</t>
  </si>
  <si>
    <r>
      <t>Інші надходження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</si>
  <si>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8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</si>
  <si>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</si>
  <si>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8"/>
        <rFont val="Times New Roman"/>
        <family val="1"/>
      </rPr>
      <t xml:space="preserve"> </t>
    </r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</si>
  <si>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8"/>
        <rFont val="Times New Roman"/>
        <family val="1"/>
      </rPr>
      <t xml:space="preserve"> </t>
    </r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</si>
  <si>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</si>
  <si>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</si>
  <si>
    <t>Відшкодування комунальних послуг</t>
  </si>
  <si>
    <t xml:space="preserve"> ФІНАНСОВИЙ ПЛАН ПІДПРИЄМСТВА НА 2022 рік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</si>
  <si>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</si>
  <si>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</si>
  <si>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</si>
  <si>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</si>
  <si>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консультаційні та інформаційні послуги (сервісна послуга "Держзакупівлі, радник, бюджетна бухгалтерія, програма "АВК")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</si>
  <si>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</si>
  <si>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</si>
  <si>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придбання (виготовлення) основних засобів: придбання поливки, придбання дитячих майданчиків, трактора</t>
  </si>
  <si>
    <t>Рішення вісімнадцятої сесії</t>
  </si>
  <si>
    <t>Нетішинської міської ради</t>
  </si>
  <si>
    <t>VІІІ скликання</t>
  </si>
  <si>
    <t>23.12.2021 № 18/1200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</si>
</sst>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201" fontId="7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4" fontId="2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4" fontId="25" fillId="24" borderId="0" xfId="0" applyNumberFormat="1" applyFont="1" applyFill="1" applyBorder="1" applyAlignment="1">
      <alignment vertical="center"/>
    </xf>
    <xf numFmtId="201" fontId="3" fillId="24" borderId="0" xfId="0" applyNumberFormat="1" applyFont="1" applyFill="1" applyAlignment="1">
      <alignment/>
    </xf>
    <xf numFmtId="201" fontId="26" fillId="24" borderId="20" xfId="0" applyNumberFormat="1" applyFont="1" applyFill="1" applyBorder="1" applyAlignment="1">
      <alignment horizontal="center" vertical="center" wrapText="1"/>
    </xf>
    <xf numFmtId="201" fontId="29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vertical="center" wrapText="1"/>
    </xf>
    <xf numFmtId="208" fontId="26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1" fillId="24" borderId="0" xfId="0" applyFont="1" applyFill="1" applyBorder="1" applyAlignment="1">
      <alignment horizontal="center" vertical="center"/>
    </xf>
    <xf numFmtId="209" fontId="10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6" fillId="24" borderId="20" xfId="53" applyFont="1" applyFill="1" applyBorder="1" applyAlignment="1">
      <alignment horizontal="left" vertical="center" wrapText="1"/>
      <protection/>
    </xf>
    <xf numFmtId="0" fontId="26" fillId="24" borderId="20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201" fontId="29" fillId="24" borderId="20" xfId="0" applyNumberFormat="1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0" xfId="53" applyFont="1" applyFill="1" applyBorder="1" applyAlignment="1">
      <alignment horizontal="center" vertical="center"/>
      <protection/>
    </xf>
    <xf numFmtId="0" fontId="29" fillId="24" borderId="2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209" fontId="0" fillId="0" borderId="0" xfId="0" applyNumberFormat="1" applyAlignment="1">
      <alignment/>
    </xf>
    <xf numFmtId="0" fontId="26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vertical="center" wrapText="1"/>
    </xf>
    <xf numFmtId="201" fontId="11" fillId="24" borderId="20" xfId="0" applyNumberFormat="1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201" fontId="2" fillId="24" borderId="0" xfId="0" applyNumberFormat="1" applyFont="1" applyFill="1" applyAlignment="1">
      <alignment/>
    </xf>
    <xf numFmtId="0" fontId="26" fillId="24" borderId="20" xfId="0" applyFont="1" applyFill="1" applyBorder="1" applyAlignment="1" quotePrefix="1">
      <alignment horizontal="center" vertical="center"/>
    </xf>
    <xf numFmtId="0" fontId="29" fillId="24" borderId="20" xfId="0" applyFont="1" applyFill="1" applyBorder="1" applyAlignment="1" quotePrefix="1">
      <alignment horizontal="center" vertical="center"/>
    </xf>
    <xf numFmtId="0" fontId="26" fillId="24" borderId="21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left"/>
    </xf>
    <xf numFmtId="0" fontId="26" fillId="24" borderId="20" xfId="0" applyFont="1" applyFill="1" applyBorder="1" applyAlignment="1">
      <alignment wrapText="1"/>
    </xf>
    <xf numFmtId="0" fontId="26" fillId="24" borderId="22" xfId="0" applyFont="1" applyFill="1" applyBorder="1" applyAlignment="1">
      <alignment horizontal="left" wrapText="1"/>
    </xf>
    <xf numFmtId="0" fontId="26" fillId="24" borderId="21" xfId="0" applyFont="1" applyFill="1" applyBorder="1" applyAlignment="1">
      <alignment horizontal="left"/>
    </xf>
    <xf numFmtId="0" fontId="26" fillId="24" borderId="20" xfId="0" applyFont="1" applyFill="1" applyBorder="1" applyAlignment="1">
      <alignment horizontal="left" vertical="center" wrapText="1" shrinkToFit="1"/>
    </xf>
    <xf numFmtId="0" fontId="26" fillId="24" borderId="23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/>
    </xf>
    <xf numFmtId="0" fontId="26" fillId="24" borderId="20" xfId="0" applyFont="1" applyFill="1" applyBorder="1" applyAlignment="1" quotePrefix="1">
      <alignment horizontal="center"/>
    </xf>
    <xf numFmtId="0" fontId="29" fillId="24" borderId="20" xfId="0" applyFont="1" applyFill="1" applyBorder="1" applyAlignment="1" quotePrefix="1">
      <alignment horizontal="center"/>
    </xf>
    <xf numFmtId="201" fontId="26" fillId="24" borderId="20" xfId="0" applyNumberFormat="1" applyFont="1" applyFill="1" applyBorder="1" applyAlignment="1">
      <alignment horizontal="center" vertical="center"/>
    </xf>
    <xf numFmtId="0" fontId="26" fillId="24" borderId="20" xfId="53" applyFont="1" applyFill="1" applyBorder="1" applyAlignment="1">
      <alignment horizontal="center" vertical="center" wrapText="1"/>
      <protection/>
    </xf>
    <xf numFmtId="0" fontId="29" fillId="24" borderId="20" xfId="53" applyFont="1" applyFill="1" applyBorder="1" applyAlignment="1">
      <alignment horizontal="left" vertical="center" wrapText="1"/>
      <protection/>
    </xf>
    <xf numFmtId="0" fontId="27" fillId="24" borderId="20" xfId="0" applyFont="1" applyFill="1" applyBorder="1" applyAlignment="1">
      <alignment horizontal="center" vertical="center" wrapText="1" shrinkToFit="1"/>
    </xf>
    <xf numFmtId="201" fontId="26" fillId="24" borderId="2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201" fontId="5" fillId="0" borderId="0" xfId="0" applyNumberFormat="1" applyFont="1" applyAlignment="1">
      <alignment/>
    </xf>
    <xf numFmtId="0" fontId="10" fillId="24" borderId="20" xfId="0" applyNumberFormat="1" applyFont="1" applyFill="1" applyBorder="1" applyAlignment="1" quotePrefix="1">
      <alignment horizontal="center" vertical="center" wrapText="1"/>
    </xf>
    <xf numFmtId="212" fontId="11" fillId="24" borderId="20" xfId="0" applyNumberFormat="1" applyFont="1" applyFill="1" applyBorder="1" applyAlignment="1">
      <alignment vertical="center" wrapText="1"/>
    </xf>
    <xf numFmtId="208" fontId="11" fillId="24" borderId="20" xfId="0" applyNumberFormat="1" applyFont="1" applyFill="1" applyBorder="1" applyAlignment="1">
      <alignment horizontal="center" vertical="center" wrapText="1"/>
    </xf>
    <xf numFmtId="0" fontId="10" fillId="24" borderId="20" xfId="0" applyNumberFormat="1" applyFont="1" applyFill="1" applyBorder="1" applyAlignment="1">
      <alignment horizontal="center" vertical="center" wrapText="1"/>
    </xf>
    <xf numFmtId="212" fontId="10" fillId="24" borderId="20" xfId="0" applyNumberFormat="1" applyFont="1" applyFill="1" applyBorder="1" applyAlignment="1">
      <alignment vertical="center" wrapText="1"/>
    </xf>
    <xf numFmtId="208" fontId="10" fillId="24" borderId="20" xfId="0" applyNumberFormat="1" applyFont="1" applyFill="1" applyBorder="1" applyAlignment="1">
      <alignment vertical="center" wrapText="1"/>
    </xf>
    <xf numFmtId="0" fontId="10" fillId="24" borderId="20" xfId="0" applyNumberFormat="1" applyFont="1" applyFill="1" applyBorder="1" applyAlignment="1">
      <alignment horizontal="center" vertical="center"/>
    </xf>
    <xf numFmtId="208" fontId="10" fillId="24" borderId="20" xfId="0" applyNumberFormat="1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left" vertical="center" wrapText="1"/>
    </xf>
    <xf numFmtId="0" fontId="29" fillId="24" borderId="23" xfId="0" applyFont="1" applyFill="1" applyBorder="1" applyAlignment="1" quotePrefix="1">
      <alignment horizontal="center" vertical="center"/>
    </xf>
    <xf numFmtId="208" fontId="29" fillId="24" borderId="20" xfId="0" applyNumberFormat="1" applyFont="1" applyFill="1" applyBorder="1" applyAlignment="1">
      <alignment horizontal="center" vertical="center" wrapText="1"/>
    </xf>
    <xf numFmtId="0" fontId="29" fillId="24" borderId="24" xfId="53" applyFont="1" applyFill="1" applyBorder="1" applyAlignment="1">
      <alignment horizontal="left" vertical="center" wrapText="1"/>
      <protection/>
    </xf>
    <xf numFmtId="0" fontId="29" fillId="24" borderId="24" xfId="0" applyFont="1" applyFill="1" applyBorder="1" applyAlignment="1" quotePrefix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206" fontId="11" fillId="24" borderId="20" xfId="0" applyNumberFormat="1" applyFont="1" applyFill="1" applyBorder="1" applyAlignment="1">
      <alignment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33" fillId="24" borderId="25" xfId="0" applyFont="1" applyFill="1" applyBorder="1" applyAlignment="1">
      <alignment/>
    </xf>
    <xf numFmtId="0" fontId="10" fillId="24" borderId="26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left" vertical="center" wrapText="1"/>
    </xf>
    <xf numFmtId="0" fontId="10" fillId="24" borderId="26" xfId="0" applyFont="1" applyFill="1" applyBorder="1" applyAlignment="1">
      <alignment horizontal="left" vertical="center" wrapText="1"/>
    </xf>
    <xf numFmtId="206" fontId="10" fillId="24" borderId="26" xfId="0" applyNumberFormat="1" applyFont="1" applyFill="1" applyBorder="1" applyAlignment="1">
      <alignment vertical="center" wrapText="1"/>
    </xf>
    <xf numFmtId="207" fontId="10" fillId="24" borderId="26" xfId="0" applyNumberFormat="1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left" vertical="center"/>
    </xf>
    <xf numFmtId="209" fontId="31" fillId="24" borderId="0" xfId="0" applyNumberFormat="1" applyFont="1" applyFill="1" applyAlignment="1">
      <alignment/>
    </xf>
    <xf numFmtId="0" fontId="26" fillId="24" borderId="24" xfId="53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29" fillId="24" borderId="20" xfId="53" applyFont="1" applyFill="1" applyBorder="1" applyAlignment="1">
      <alignment horizontal="left" vertical="center" wrapText="1"/>
      <protection/>
    </xf>
    <xf numFmtId="204" fontId="10" fillId="0" borderId="0" xfId="0" applyNumberFormat="1" applyFont="1" applyFill="1" applyBorder="1" applyAlignment="1">
      <alignment horizontal="left" vertical="center" wrapText="1"/>
    </xf>
    <xf numFmtId="204" fontId="10" fillId="0" borderId="0" xfId="0" applyNumberFormat="1" applyFont="1" applyFill="1" applyBorder="1" applyAlignment="1" quotePrefix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/>
    </xf>
    <xf numFmtId="0" fontId="29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26" fillId="24" borderId="23" xfId="53" applyFont="1" applyFill="1" applyBorder="1" applyAlignment="1">
      <alignment horizontal="center" vertical="center" wrapText="1"/>
      <protection/>
    </xf>
    <xf numFmtId="0" fontId="27" fillId="24" borderId="20" xfId="0" applyFont="1" applyFill="1" applyBorder="1" applyAlignment="1">
      <alignment horizontal="center" vertical="center" wrapText="1" shrinkToFit="1"/>
    </xf>
    <xf numFmtId="0" fontId="29" fillId="24" borderId="26" xfId="53" applyFont="1" applyFill="1" applyBorder="1" applyAlignment="1">
      <alignment horizontal="center" vertical="center" wrapText="1"/>
      <protection/>
    </xf>
    <xf numFmtId="0" fontId="29" fillId="24" borderId="27" xfId="53" applyFont="1" applyFill="1" applyBorder="1" applyAlignment="1">
      <alignment horizontal="center" vertical="center" wrapText="1"/>
      <protection/>
    </xf>
    <xf numFmtId="0" fontId="29" fillId="24" borderId="28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204" fontId="10" fillId="0" borderId="0" xfId="0" applyNumberFormat="1" applyFont="1" applyFill="1" applyBorder="1" applyAlignment="1">
      <alignment horizontal="center" vertical="center" wrapText="1"/>
    </xf>
    <xf numFmtId="204" fontId="10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25">
      <selection activeCell="H7" sqref="H7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>
      <c r="B1" s="7"/>
      <c r="E1" s="169" t="s">
        <v>163</v>
      </c>
      <c r="F1" s="169"/>
      <c r="G1" s="169"/>
      <c r="H1" s="169"/>
    </row>
    <row r="2" spans="4:10" ht="71.25" customHeight="1">
      <c r="D2" s="9"/>
      <c r="E2" s="170" t="s">
        <v>151</v>
      </c>
      <c r="F2" s="170"/>
      <c r="G2" s="170"/>
      <c r="H2" s="170"/>
      <c r="I2" s="10"/>
      <c r="J2" s="10"/>
    </row>
    <row r="3" ht="12.75">
      <c r="B3" s="11"/>
    </row>
    <row r="4" ht="12.75">
      <c r="B4" s="11"/>
    </row>
    <row r="5" spans="2:5" ht="18.75">
      <c r="B5" s="11"/>
      <c r="E5" s="8" t="s">
        <v>136</v>
      </c>
    </row>
    <row r="6" spans="2:7" ht="18.75">
      <c r="B6" s="11"/>
      <c r="E6" s="206" t="s">
        <v>234</v>
      </c>
      <c r="F6" s="206"/>
      <c r="G6" s="206"/>
    </row>
    <row r="7" spans="2:7" ht="18.75">
      <c r="B7" s="11"/>
      <c r="E7" s="206" t="s">
        <v>235</v>
      </c>
      <c r="F7" s="206"/>
      <c r="G7" s="206"/>
    </row>
    <row r="8" spans="2:7" ht="18.75">
      <c r="B8" s="11"/>
      <c r="E8" s="206" t="s">
        <v>236</v>
      </c>
      <c r="F8" s="206"/>
      <c r="G8" s="206"/>
    </row>
    <row r="9" spans="2:7" ht="18.75">
      <c r="B9" s="11"/>
      <c r="E9" s="207" t="s">
        <v>237</v>
      </c>
      <c r="F9" s="207"/>
      <c r="G9" s="207"/>
    </row>
    <row r="10" ht="20.25" customHeight="1" thickBot="1">
      <c r="B10" s="7"/>
    </row>
    <row r="11" spans="2:8" ht="15.75">
      <c r="B11" s="13"/>
      <c r="C11" s="13"/>
      <c r="D11" s="12"/>
      <c r="E11" s="12"/>
      <c r="F11" s="12"/>
      <c r="G11" s="28" t="s">
        <v>137</v>
      </c>
      <c r="H11" s="29"/>
    </row>
    <row r="12" spans="2:8" ht="16.5" thickBot="1">
      <c r="B12" s="25"/>
      <c r="C12" s="7"/>
      <c r="D12" s="7"/>
      <c r="E12" s="7"/>
      <c r="F12" s="13"/>
      <c r="G12" s="33" t="s">
        <v>186</v>
      </c>
      <c r="H12" s="34">
        <v>2022</v>
      </c>
    </row>
    <row r="13" spans="2:8" ht="45" customHeight="1" thickBot="1">
      <c r="B13" s="30" t="s">
        <v>138</v>
      </c>
      <c r="C13" s="171" t="s">
        <v>187</v>
      </c>
      <c r="D13" s="171"/>
      <c r="E13" s="171"/>
      <c r="F13" s="31" t="s">
        <v>139</v>
      </c>
      <c r="G13" s="167">
        <v>39613992</v>
      </c>
      <c r="H13" s="168"/>
    </row>
    <row r="14" spans="2:8" ht="32.25" thickBot="1">
      <c r="B14" s="16" t="s">
        <v>140</v>
      </c>
      <c r="C14" s="166" t="s">
        <v>188</v>
      </c>
      <c r="D14" s="166"/>
      <c r="E14" s="166"/>
      <c r="F14" s="14" t="s">
        <v>141</v>
      </c>
      <c r="G14" s="167">
        <v>150</v>
      </c>
      <c r="H14" s="168"/>
    </row>
    <row r="15" spans="2:8" ht="33" customHeight="1" thickBot="1">
      <c r="B15" s="16" t="s">
        <v>142</v>
      </c>
      <c r="C15" s="171"/>
      <c r="D15" s="171"/>
      <c r="E15" s="171"/>
      <c r="F15" s="14" t="s">
        <v>143</v>
      </c>
      <c r="G15" s="37"/>
      <c r="H15" s="38"/>
    </row>
    <row r="16" spans="2:8" ht="29.25" customHeight="1" thickBot="1">
      <c r="B16" s="16" t="s">
        <v>144</v>
      </c>
      <c r="C16" s="171" t="s">
        <v>189</v>
      </c>
      <c r="D16" s="171"/>
      <c r="E16" s="171"/>
      <c r="F16" s="14" t="s">
        <v>145</v>
      </c>
      <c r="G16" s="167" t="s">
        <v>190</v>
      </c>
      <c r="H16" s="168"/>
    </row>
    <row r="17" spans="2:8" ht="32.25" customHeight="1" thickBot="1">
      <c r="B17" s="16" t="s">
        <v>146</v>
      </c>
      <c r="C17" s="36" t="s">
        <v>191</v>
      </c>
      <c r="D17" s="17"/>
      <c r="E17" s="17"/>
      <c r="F17" s="18"/>
      <c r="G17" s="18"/>
      <c r="H17" s="15"/>
    </row>
    <row r="18" spans="2:8" ht="21.75" customHeight="1" thickBot="1">
      <c r="B18" s="16" t="s">
        <v>147</v>
      </c>
      <c r="C18" s="165" t="s">
        <v>192</v>
      </c>
      <c r="D18" s="165"/>
      <c r="E18" s="17"/>
      <c r="F18" s="18"/>
      <c r="G18" s="18"/>
      <c r="H18" s="15"/>
    </row>
    <row r="19" spans="2:8" ht="21.75" customHeight="1" thickBot="1">
      <c r="B19" s="16" t="s">
        <v>148</v>
      </c>
      <c r="C19" s="102">
        <v>183</v>
      </c>
      <c r="D19" s="19"/>
      <c r="E19" s="19"/>
      <c r="F19" s="17"/>
      <c r="G19" s="18"/>
      <c r="H19" s="15"/>
    </row>
    <row r="20" spans="2:8" ht="21.75" customHeight="1" thickBot="1">
      <c r="B20" s="16" t="s">
        <v>149</v>
      </c>
      <c r="C20" s="35" t="s">
        <v>193</v>
      </c>
      <c r="D20" s="18"/>
      <c r="E20" s="18"/>
      <c r="F20" s="35"/>
      <c r="G20" s="18"/>
      <c r="H20" s="15"/>
    </row>
    <row r="21" spans="2:8" ht="21.75" customHeight="1" thickBot="1">
      <c r="B21" s="16" t="s">
        <v>150</v>
      </c>
      <c r="C21" s="39" t="s">
        <v>194</v>
      </c>
      <c r="D21" s="20"/>
      <c r="E21" s="20"/>
      <c r="F21" s="20"/>
      <c r="G21" s="20"/>
      <c r="H21" s="21"/>
    </row>
    <row r="22" spans="2:8" ht="32.25" thickBot="1">
      <c r="B22" s="40" t="s">
        <v>196</v>
      </c>
      <c r="C22" s="35" t="s">
        <v>213</v>
      </c>
      <c r="D22" s="18"/>
      <c r="E22" s="18"/>
      <c r="F22" s="18"/>
      <c r="G22" s="18"/>
      <c r="H22" s="15"/>
    </row>
    <row r="23" spans="2:8" ht="47.25" customHeight="1">
      <c r="B23" s="26"/>
      <c r="E23" s="24"/>
      <c r="F23" s="7"/>
      <c r="G23" s="7"/>
      <c r="H23" s="7"/>
    </row>
    <row r="24" spans="2:8" ht="15.75">
      <c r="B24" s="7"/>
      <c r="C24" s="7"/>
      <c r="D24" s="7"/>
      <c r="E24" s="7"/>
      <c r="F24" s="13"/>
      <c r="G24" s="7"/>
      <c r="H24" s="7"/>
    </row>
    <row r="25" spans="2:8" ht="12.75">
      <c r="B25" s="22"/>
      <c r="C25" s="22"/>
      <c r="D25" s="22"/>
      <c r="E25" s="22"/>
      <c r="F25" s="22"/>
      <c r="G25" s="22"/>
      <c r="H25" s="22"/>
    </row>
    <row r="26" ht="16.5">
      <c r="B26" s="23"/>
    </row>
    <row r="27" ht="15.75">
      <c r="B27" s="6"/>
    </row>
    <row r="28" ht="15.75">
      <c r="B28" s="6"/>
    </row>
    <row r="29" ht="15.75">
      <c r="B29" s="6"/>
    </row>
    <row r="30" ht="15.75">
      <c r="B30" s="6"/>
    </row>
    <row r="31" ht="15.75">
      <c r="B31" s="6"/>
    </row>
    <row r="32" ht="15.75">
      <c r="B32" s="6"/>
    </row>
    <row r="33" ht="15.75">
      <c r="B33" s="6"/>
    </row>
  </sheetData>
  <sheetProtection/>
  <mergeCells count="11">
    <mergeCell ref="E9:G9"/>
    <mergeCell ref="C18:D18"/>
    <mergeCell ref="C14:E14"/>
    <mergeCell ref="G14:H14"/>
    <mergeCell ref="E1:H1"/>
    <mergeCell ref="E2:H2"/>
    <mergeCell ref="C13:E13"/>
    <mergeCell ref="G13:H13"/>
    <mergeCell ref="C15:E15"/>
    <mergeCell ref="G16:H16"/>
    <mergeCell ref="C16:E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8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5.421875" style="103" customWidth="1"/>
    <col min="2" max="2" width="6.28125" style="103" customWidth="1"/>
    <col min="3" max="3" width="10.57421875" style="103" customWidth="1"/>
    <col min="4" max="4" width="10.421875" style="103" customWidth="1"/>
    <col min="5" max="5" width="9.7109375" style="103" bestFit="1" customWidth="1"/>
    <col min="6" max="6" width="7.140625" style="103" customWidth="1"/>
    <col min="7" max="7" width="7.57421875" style="103" customWidth="1"/>
    <col min="8" max="8" width="7.421875" style="103" customWidth="1"/>
    <col min="9" max="9" width="7.28125" style="103" customWidth="1"/>
    <col min="10" max="16384" width="9.140625" style="1" customWidth="1"/>
  </cols>
  <sheetData>
    <row r="1" spans="1:9" s="45" customFormat="1" ht="18" customHeight="1">
      <c r="A1" s="179" t="s">
        <v>225</v>
      </c>
      <c r="B1" s="179"/>
      <c r="C1" s="179"/>
      <c r="D1" s="179"/>
      <c r="E1" s="179"/>
      <c r="F1" s="179"/>
      <c r="G1" s="179"/>
      <c r="H1" s="179"/>
      <c r="I1" s="179"/>
    </row>
    <row r="2" spans="1:9" s="45" customFormat="1" ht="12.75">
      <c r="A2" s="59"/>
      <c r="B2" s="59"/>
      <c r="C2" s="59"/>
      <c r="D2" s="59"/>
      <c r="E2" s="59"/>
      <c r="F2" s="59"/>
      <c r="G2" s="180" t="s">
        <v>135</v>
      </c>
      <c r="H2" s="180"/>
      <c r="I2" s="180"/>
    </row>
    <row r="3" spans="1:9" s="45" customFormat="1" ht="12.75">
      <c r="A3" s="181" t="s">
        <v>0</v>
      </c>
      <c r="B3" s="181"/>
      <c r="C3" s="181"/>
      <c r="D3" s="181"/>
      <c r="E3" s="181"/>
      <c r="F3" s="181"/>
      <c r="G3" s="181"/>
      <c r="H3" s="181"/>
      <c r="I3" s="181"/>
    </row>
    <row r="4" spans="1:9" ht="7.5" customHeight="1">
      <c r="A4" s="63"/>
      <c r="B4" s="64"/>
      <c r="C4" s="63"/>
      <c r="D4" s="63"/>
      <c r="E4" s="64"/>
      <c r="F4" s="63"/>
      <c r="G4" s="63"/>
      <c r="H4" s="63"/>
      <c r="I4" s="63"/>
    </row>
    <row r="5" spans="1:9" s="46" customFormat="1" ht="11.25">
      <c r="A5" s="182" t="s">
        <v>1</v>
      </c>
      <c r="B5" s="183" t="s">
        <v>2</v>
      </c>
      <c r="C5" s="183" t="s">
        <v>3</v>
      </c>
      <c r="D5" s="183" t="s">
        <v>4</v>
      </c>
      <c r="E5" s="183" t="s">
        <v>5</v>
      </c>
      <c r="F5" s="183" t="s">
        <v>6</v>
      </c>
      <c r="G5" s="183"/>
      <c r="H5" s="183"/>
      <c r="I5" s="183"/>
    </row>
    <row r="6" spans="1:9" s="46" customFormat="1" ht="11.25">
      <c r="A6" s="182"/>
      <c r="B6" s="183"/>
      <c r="C6" s="183"/>
      <c r="D6" s="183"/>
      <c r="E6" s="183"/>
      <c r="F6" s="99" t="s">
        <v>7</v>
      </c>
      <c r="G6" s="99" t="s">
        <v>8</v>
      </c>
      <c r="H6" s="99" t="s">
        <v>9</v>
      </c>
      <c r="I6" s="99" t="s">
        <v>10</v>
      </c>
    </row>
    <row r="7" spans="1:9" s="46" customFormat="1" ht="11.25">
      <c r="A7" s="79">
        <v>1</v>
      </c>
      <c r="B7" s="97">
        <v>2</v>
      </c>
      <c r="C7" s="97">
        <v>3</v>
      </c>
      <c r="D7" s="97">
        <v>4</v>
      </c>
      <c r="E7" s="97">
        <v>6</v>
      </c>
      <c r="F7" s="97">
        <v>7</v>
      </c>
      <c r="G7" s="97">
        <v>8</v>
      </c>
      <c r="H7" s="97">
        <v>9</v>
      </c>
      <c r="I7" s="97">
        <v>10</v>
      </c>
    </row>
    <row r="8" spans="1:9" s="46" customFormat="1" ht="12.75" customHeight="1">
      <c r="A8" s="98" t="s">
        <v>11</v>
      </c>
      <c r="B8" s="98"/>
      <c r="C8" s="98"/>
      <c r="D8" s="98"/>
      <c r="E8" s="98"/>
      <c r="F8" s="98"/>
      <c r="G8" s="98"/>
      <c r="H8" s="98"/>
      <c r="I8" s="98"/>
    </row>
    <row r="9" spans="1:9" s="46" customFormat="1" ht="24" customHeight="1">
      <c r="A9" s="82" t="s">
        <v>12</v>
      </c>
      <c r="B9" s="105">
        <v>1000</v>
      </c>
      <c r="C9" s="68"/>
      <c r="D9" s="68"/>
      <c r="E9" s="68"/>
      <c r="F9" s="68"/>
      <c r="G9" s="68"/>
      <c r="H9" s="68"/>
      <c r="I9" s="68"/>
    </row>
    <row r="10" spans="1:9" s="46" customFormat="1" ht="24.75" customHeight="1">
      <c r="A10" s="82" t="s">
        <v>13</v>
      </c>
      <c r="B10" s="105">
        <v>1010</v>
      </c>
      <c r="C10" s="68"/>
      <c r="D10" s="68"/>
      <c r="E10" s="68"/>
      <c r="F10" s="68"/>
      <c r="G10" s="68"/>
      <c r="H10" s="68"/>
      <c r="I10" s="68"/>
    </row>
    <row r="11" spans="1:9" s="46" customFormat="1" ht="15" customHeight="1">
      <c r="A11" s="82" t="s">
        <v>14</v>
      </c>
      <c r="B11" s="97">
        <v>1011</v>
      </c>
      <c r="C11" s="68"/>
      <c r="D11" s="68"/>
      <c r="E11" s="68"/>
      <c r="F11" s="68"/>
      <c r="G11" s="68"/>
      <c r="H11" s="68"/>
      <c r="I11" s="68"/>
    </row>
    <row r="12" spans="1:9" s="46" customFormat="1" ht="11.25">
      <c r="A12" s="82" t="s">
        <v>15</v>
      </c>
      <c r="B12" s="97">
        <v>1012</v>
      </c>
      <c r="C12" s="68"/>
      <c r="D12" s="68"/>
      <c r="E12" s="68"/>
      <c r="F12" s="68"/>
      <c r="G12" s="68"/>
      <c r="H12" s="68"/>
      <c r="I12" s="68"/>
    </row>
    <row r="13" spans="1:9" s="46" customFormat="1" ht="11.25">
      <c r="A13" s="82" t="s">
        <v>16</v>
      </c>
      <c r="B13" s="97">
        <v>1013</v>
      </c>
      <c r="C13" s="68"/>
      <c r="D13" s="68"/>
      <c r="E13" s="68"/>
      <c r="F13" s="68"/>
      <c r="G13" s="68"/>
      <c r="H13" s="68"/>
      <c r="I13" s="68"/>
    </row>
    <row r="14" spans="1:9" s="46" customFormat="1" ht="15" customHeight="1">
      <c r="A14" s="82" t="s">
        <v>17</v>
      </c>
      <c r="B14" s="97">
        <v>1014</v>
      </c>
      <c r="C14" s="68"/>
      <c r="D14" s="68"/>
      <c r="E14" s="68"/>
      <c r="F14" s="68"/>
      <c r="G14" s="68"/>
      <c r="H14" s="68"/>
      <c r="I14" s="68"/>
    </row>
    <row r="15" spans="1:9" s="46" customFormat="1" ht="11.25">
      <c r="A15" s="82" t="s">
        <v>18</v>
      </c>
      <c r="B15" s="97">
        <v>1015</v>
      </c>
      <c r="C15" s="68"/>
      <c r="D15" s="68"/>
      <c r="E15" s="68"/>
      <c r="F15" s="68"/>
      <c r="G15" s="68"/>
      <c r="H15" s="68"/>
      <c r="I15" s="68"/>
    </row>
    <row r="16" spans="1:9" s="46" customFormat="1" ht="37.5" customHeight="1">
      <c r="A16" s="82" t="s">
        <v>19</v>
      </c>
      <c r="B16" s="97">
        <v>1016</v>
      </c>
      <c r="C16" s="68"/>
      <c r="D16" s="68"/>
      <c r="E16" s="68"/>
      <c r="F16" s="68"/>
      <c r="G16" s="68"/>
      <c r="H16" s="68"/>
      <c r="I16" s="68"/>
    </row>
    <row r="17" spans="1:9" s="46" customFormat="1" ht="22.5">
      <c r="A17" s="82" t="s">
        <v>20</v>
      </c>
      <c r="B17" s="97">
        <v>1017</v>
      </c>
      <c r="C17" s="68"/>
      <c r="D17" s="68"/>
      <c r="E17" s="68"/>
      <c r="F17" s="68"/>
      <c r="G17" s="68"/>
      <c r="H17" s="68"/>
      <c r="I17" s="68"/>
    </row>
    <row r="18" spans="1:9" s="46" customFormat="1" ht="11.25">
      <c r="A18" s="82" t="s">
        <v>21</v>
      </c>
      <c r="B18" s="97">
        <v>1018</v>
      </c>
      <c r="C18" s="68"/>
      <c r="D18" s="68"/>
      <c r="E18" s="68"/>
      <c r="F18" s="68"/>
      <c r="G18" s="68"/>
      <c r="H18" s="68"/>
      <c r="I18" s="68"/>
    </row>
    <row r="19" spans="1:9" s="46" customFormat="1" ht="11.25">
      <c r="A19" s="98" t="s">
        <v>22</v>
      </c>
      <c r="B19" s="106">
        <v>1020</v>
      </c>
      <c r="C19" s="69"/>
      <c r="D19" s="69"/>
      <c r="E19" s="69"/>
      <c r="F19" s="69"/>
      <c r="G19" s="69"/>
      <c r="H19" s="69"/>
      <c r="I19" s="69"/>
    </row>
    <row r="20" spans="1:9" s="46" customFormat="1" ht="15.75" customHeight="1">
      <c r="A20" s="82" t="s">
        <v>23</v>
      </c>
      <c r="B20" s="105">
        <v>1030</v>
      </c>
      <c r="C20" s="68">
        <f aca="true" t="shared" si="0" ref="C20:I20">C21+C22+C23+C24+C25+C26+C27+C28+C29+C30+C31+C32+C33+C34+C35+C36+C37+C38+C39+C40+C41+C42</f>
        <v>4120</v>
      </c>
      <c r="D20" s="68">
        <v>3624.5</v>
      </c>
      <c r="E20" s="68">
        <f>E21+E22+E23+E24+E25+E26+E27+E28+E29+E30+E31+E32+E33+E34+E35+E36+E37+E38+E39+E40+E41+E42</f>
        <v>5012</v>
      </c>
      <c r="F20" s="68">
        <f>F21+F22+F23+F24+F25+F26+F27+F28+F29+F30+F31+F32+F33+F34+F35+F36+F37+F38+F39+F40+F41+F42</f>
        <v>1128</v>
      </c>
      <c r="G20" s="68">
        <f t="shared" si="0"/>
        <v>1303</v>
      </c>
      <c r="H20" s="68">
        <f t="shared" si="0"/>
        <v>1174</v>
      </c>
      <c r="I20" s="68">
        <f t="shared" si="0"/>
        <v>1407</v>
      </c>
    </row>
    <row r="21" spans="1:9" s="46" customFormat="1" ht="20.25" customHeight="1">
      <c r="A21" s="82" t="s">
        <v>24</v>
      </c>
      <c r="B21" s="105">
        <v>1031</v>
      </c>
      <c r="C21" s="68">
        <v>8</v>
      </c>
      <c r="D21" s="68">
        <v>10</v>
      </c>
      <c r="E21" s="68">
        <v>10</v>
      </c>
      <c r="F21" s="68">
        <v>2</v>
      </c>
      <c r="G21" s="68">
        <v>3</v>
      </c>
      <c r="H21" s="68">
        <v>3</v>
      </c>
      <c r="I21" s="68">
        <v>2</v>
      </c>
    </row>
    <row r="22" spans="1:9" s="46" customFormat="1" ht="11.25">
      <c r="A22" s="82" t="s">
        <v>25</v>
      </c>
      <c r="B22" s="105">
        <v>1032</v>
      </c>
      <c r="C22" s="68"/>
      <c r="D22" s="68"/>
      <c r="E22" s="68"/>
      <c r="F22" s="68"/>
      <c r="G22" s="68"/>
      <c r="H22" s="68"/>
      <c r="I22" s="68"/>
    </row>
    <row r="23" spans="1:9" s="46" customFormat="1" ht="11.25">
      <c r="A23" s="82" t="s">
        <v>26</v>
      </c>
      <c r="B23" s="105">
        <v>1033</v>
      </c>
      <c r="C23" s="68"/>
      <c r="D23" s="68"/>
      <c r="E23" s="68"/>
      <c r="F23" s="68"/>
      <c r="G23" s="68"/>
      <c r="H23" s="68"/>
      <c r="I23" s="68"/>
    </row>
    <row r="24" spans="1:9" s="46" customFormat="1" ht="11.25">
      <c r="A24" s="82" t="s">
        <v>27</v>
      </c>
      <c r="B24" s="105">
        <v>1034</v>
      </c>
      <c r="C24" s="68"/>
      <c r="D24" s="68"/>
      <c r="E24" s="68"/>
      <c r="F24" s="68"/>
      <c r="G24" s="68"/>
      <c r="H24" s="68"/>
      <c r="I24" s="68"/>
    </row>
    <row r="25" spans="1:9" s="46" customFormat="1" ht="11.25">
      <c r="A25" s="82" t="s">
        <v>28</v>
      </c>
      <c r="B25" s="105">
        <v>1035</v>
      </c>
      <c r="C25" s="68"/>
      <c r="D25" s="68"/>
      <c r="E25" s="68"/>
      <c r="F25" s="68"/>
      <c r="G25" s="68"/>
      <c r="H25" s="68"/>
      <c r="I25" s="68"/>
    </row>
    <row r="26" spans="1:9" s="46" customFormat="1" ht="12.75" customHeight="1">
      <c r="A26" s="82" t="s">
        <v>29</v>
      </c>
      <c r="B26" s="105">
        <v>1036</v>
      </c>
      <c r="C26" s="70">
        <v>1</v>
      </c>
      <c r="D26" s="70">
        <v>4</v>
      </c>
      <c r="E26" s="70">
        <v>5</v>
      </c>
      <c r="F26" s="70">
        <v>1</v>
      </c>
      <c r="G26" s="70">
        <v>2</v>
      </c>
      <c r="H26" s="70">
        <v>1</v>
      </c>
      <c r="I26" s="70">
        <v>1</v>
      </c>
    </row>
    <row r="27" spans="1:9" s="46" customFormat="1" ht="22.5">
      <c r="A27" s="82" t="s">
        <v>227</v>
      </c>
      <c r="B27" s="105">
        <v>1037</v>
      </c>
      <c r="C27" s="70">
        <v>8</v>
      </c>
      <c r="D27" s="70"/>
      <c r="E27" s="70">
        <v>10</v>
      </c>
      <c r="F27" s="70">
        <v>2</v>
      </c>
      <c r="G27" s="70">
        <v>3</v>
      </c>
      <c r="H27" s="70">
        <v>2</v>
      </c>
      <c r="I27" s="70">
        <v>3</v>
      </c>
    </row>
    <row r="28" spans="1:9" s="46" customFormat="1" ht="11.25">
      <c r="A28" s="82" t="s">
        <v>30</v>
      </c>
      <c r="B28" s="105">
        <v>1038</v>
      </c>
      <c r="C28" s="68">
        <v>3210</v>
      </c>
      <c r="D28" s="68">
        <v>2811</v>
      </c>
      <c r="E28" s="68">
        <v>3896</v>
      </c>
      <c r="F28" s="68">
        <v>874</v>
      </c>
      <c r="G28" s="68">
        <v>1024</v>
      </c>
      <c r="H28" s="68">
        <v>924</v>
      </c>
      <c r="I28" s="68">
        <v>1074</v>
      </c>
    </row>
    <row r="29" spans="1:9" s="46" customFormat="1" ht="16.5" customHeight="1">
      <c r="A29" s="82" t="s">
        <v>31</v>
      </c>
      <c r="B29" s="105">
        <v>1039</v>
      </c>
      <c r="C29" s="68">
        <v>715</v>
      </c>
      <c r="D29" s="68">
        <v>619</v>
      </c>
      <c r="E29" s="68">
        <v>857</v>
      </c>
      <c r="F29" s="68">
        <v>192</v>
      </c>
      <c r="G29" s="68">
        <v>225</v>
      </c>
      <c r="H29" s="68">
        <v>203</v>
      </c>
      <c r="I29" s="68">
        <v>237</v>
      </c>
    </row>
    <row r="30" spans="1:9" s="46" customFormat="1" ht="26.25" customHeight="1">
      <c r="A30" s="82" t="s">
        <v>32</v>
      </c>
      <c r="B30" s="105">
        <v>1040</v>
      </c>
      <c r="C30" s="68">
        <v>40</v>
      </c>
      <c r="D30" s="68">
        <v>25</v>
      </c>
      <c r="E30" s="68">
        <v>25</v>
      </c>
      <c r="F30" s="68">
        <v>6</v>
      </c>
      <c r="G30" s="68">
        <v>6</v>
      </c>
      <c r="H30" s="68">
        <v>6</v>
      </c>
      <c r="I30" s="68">
        <v>7</v>
      </c>
    </row>
    <row r="31" spans="1:9" s="46" customFormat="1" ht="34.5" customHeight="1">
      <c r="A31" s="82" t="s">
        <v>33</v>
      </c>
      <c r="B31" s="105">
        <v>1041</v>
      </c>
      <c r="C31" s="68"/>
      <c r="D31" s="68"/>
      <c r="E31" s="68"/>
      <c r="F31" s="68"/>
      <c r="G31" s="68"/>
      <c r="H31" s="68"/>
      <c r="I31" s="68"/>
    </row>
    <row r="32" spans="1:9" s="46" customFormat="1" ht="22.5">
      <c r="A32" s="82" t="s">
        <v>34</v>
      </c>
      <c r="B32" s="105">
        <v>1042</v>
      </c>
      <c r="C32" s="68"/>
      <c r="D32" s="68"/>
      <c r="E32" s="68"/>
      <c r="F32" s="68"/>
      <c r="G32" s="68"/>
      <c r="H32" s="68"/>
      <c r="I32" s="68"/>
    </row>
    <row r="33" spans="1:9" s="46" customFormat="1" ht="22.5">
      <c r="A33" s="82" t="s">
        <v>35</v>
      </c>
      <c r="B33" s="105">
        <v>1043</v>
      </c>
      <c r="C33" s="68"/>
      <c r="D33" s="68"/>
      <c r="E33" s="68"/>
      <c r="F33" s="68"/>
      <c r="G33" s="68"/>
      <c r="H33" s="68"/>
      <c r="I33" s="68"/>
    </row>
    <row r="34" spans="1:9" s="46" customFormat="1" ht="11.25">
      <c r="A34" s="82" t="s">
        <v>36</v>
      </c>
      <c r="B34" s="105">
        <v>1044</v>
      </c>
      <c r="C34" s="68">
        <v>2</v>
      </c>
      <c r="D34" s="68"/>
      <c r="E34" s="68"/>
      <c r="F34" s="68"/>
      <c r="G34" s="68"/>
      <c r="H34" s="68"/>
      <c r="I34" s="68"/>
    </row>
    <row r="35" spans="1:9" s="46" customFormat="1" ht="33.75">
      <c r="A35" s="82" t="s">
        <v>230</v>
      </c>
      <c r="B35" s="105">
        <v>1045</v>
      </c>
      <c r="C35" s="68">
        <v>7</v>
      </c>
      <c r="D35" s="68">
        <v>1</v>
      </c>
      <c r="E35" s="68">
        <v>36</v>
      </c>
      <c r="F35" s="68"/>
      <c r="G35" s="68"/>
      <c r="H35" s="68"/>
      <c r="I35" s="68">
        <v>36</v>
      </c>
    </row>
    <row r="36" spans="1:9" s="46" customFormat="1" ht="11.25">
      <c r="A36" s="82" t="s">
        <v>37</v>
      </c>
      <c r="B36" s="105">
        <v>1046</v>
      </c>
      <c r="C36" s="68">
        <v>3</v>
      </c>
      <c r="D36" s="68"/>
      <c r="E36" s="68"/>
      <c r="F36" s="68"/>
      <c r="G36" s="68"/>
      <c r="H36" s="68"/>
      <c r="I36" s="68"/>
    </row>
    <row r="37" spans="1:9" s="46" customFormat="1" ht="11.25">
      <c r="A37" s="82" t="s">
        <v>226</v>
      </c>
      <c r="B37" s="105">
        <v>1047</v>
      </c>
      <c r="C37" s="68"/>
      <c r="D37" s="68"/>
      <c r="E37" s="68">
        <v>2</v>
      </c>
      <c r="F37" s="68"/>
      <c r="G37" s="68">
        <v>1</v>
      </c>
      <c r="H37" s="68">
        <v>1</v>
      </c>
      <c r="I37" s="68"/>
    </row>
    <row r="38" spans="1:9" s="46" customFormat="1" ht="22.5">
      <c r="A38" s="82" t="s">
        <v>38</v>
      </c>
      <c r="B38" s="105">
        <v>1048</v>
      </c>
      <c r="C38" s="68"/>
      <c r="D38" s="68"/>
      <c r="E38" s="68"/>
      <c r="F38" s="68"/>
      <c r="G38" s="68"/>
      <c r="H38" s="68"/>
      <c r="I38" s="68"/>
    </row>
    <row r="39" spans="1:9" s="46" customFormat="1" ht="22.5">
      <c r="A39" s="82" t="s">
        <v>39</v>
      </c>
      <c r="B39" s="105">
        <v>1049</v>
      </c>
      <c r="C39" s="68">
        <v>10</v>
      </c>
      <c r="D39" s="68"/>
      <c r="E39" s="68">
        <v>6</v>
      </c>
      <c r="F39" s="68"/>
      <c r="G39" s="68">
        <v>2</v>
      </c>
      <c r="H39" s="68">
        <v>2</v>
      </c>
      <c r="I39" s="68">
        <v>2</v>
      </c>
    </row>
    <row r="40" spans="1:9" s="46" customFormat="1" ht="36.75" customHeight="1">
      <c r="A40" s="82" t="s">
        <v>40</v>
      </c>
      <c r="B40" s="105">
        <v>1050</v>
      </c>
      <c r="C40" s="68"/>
      <c r="D40" s="68"/>
      <c r="E40" s="68"/>
      <c r="F40" s="68"/>
      <c r="G40" s="68"/>
      <c r="H40" s="68"/>
      <c r="I40" s="68"/>
    </row>
    <row r="41" spans="1:9" s="46" customFormat="1" ht="11.25">
      <c r="A41" s="82" t="s">
        <v>41</v>
      </c>
      <c r="B41" s="79" t="s">
        <v>42</v>
      </c>
      <c r="C41" s="68"/>
      <c r="D41" s="68"/>
      <c r="E41" s="68"/>
      <c r="F41" s="68"/>
      <c r="G41" s="68"/>
      <c r="H41" s="68"/>
      <c r="I41" s="68"/>
    </row>
    <row r="42" spans="1:9" s="46" customFormat="1" ht="11.25" customHeight="1">
      <c r="A42" s="82" t="s">
        <v>208</v>
      </c>
      <c r="B42" s="105">
        <v>1051</v>
      </c>
      <c r="C42" s="69">
        <f>C44+C45+C46+C47+C48+C49+C50+C51+C52+C53+C54+C55+C56</f>
        <v>116</v>
      </c>
      <c r="D42" s="68">
        <v>154.5</v>
      </c>
      <c r="E42" s="68">
        <f>E44+E45+E46+E47+E48+E49+E50+E51+E52+E53+E54+E55+E56+E57</f>
        <v>165</v>
      </c>
      <c r="F42" s="68">
        <f>F44+F45+F46+F47+F48+F49+F50+F51+F52+F53+F54+F55+F56</f>
        <v>51</v>
      </c>
      <c r="G42" s="68">
        <f>G44+G45+G46+G47+G48+G49+G50+G51+G52+G53+G54+G55+G56+G57</f>
        <v>37</v>
      </c>
      <c r="H42" s="68">
        <f>H44+H45+H46+H47+H48+H49+H50+H51+H52+H53+H54+H55+H56+H57</f>
        <v>32</v>
      </c>
      <c r="I42" s="68">
        <f>I44+I45+I46+I47+I48+I49+I50+I51+I52+I53+I54+I55+I56</f>
        <v>45</v>
      </c>
    </row>
    <row r="43" spans="1:9" s="46" customFormat="1" ht="11.25" customHeight="1">
      <c r="A43" s="107"/>
      <c r="B43" s="105"/>
      <c r="C43" s="68"/>
      <c r="D43" s="68"/>
      <c r="E43" s="68"/>
      <c r="F43" s="68"/>
      <c r="G43" s="68"/>
      <c r="H43" s="68"/>
      <c r="I43" s="68"/>
    </row>
    <row r="44" spans="1:9" s="46" customFormat="1" ht="9.75" customHeight="1">
      <c r="A44" s="108" t="s">
        <v>172</v>
      </c>
      <c r="B44" s="105"/>
      <c r="C44" s="68">
        <v>12</v>
      </c>
      <c r="D44" s="68">
        <v>11</v>
      </c>
      <c r="E44" s="68">
        <v>12</v>
      </c>
      <c r="F44" s="68">
        <v>3</v>
      </c>
      <c r="G44" s="68">
        <v>3</v>
      </c>
      <c r="H44" s="68">
        <v>3</v>
      </c>
      <c r="I44" s="68">
        <v>3</v>
      </c>
    </row>
    <row r="45" spans="1:9" s="46" customFormat="1" ht="22.5" customHeight="1">
      <c r="A45" s="109" t="s">
        <v>173</v>
      </c>
      <c r="B45" s="105"/>
      <c r="C45" s="68">
        <v>5</v>
      </c>
      <c r="D45" s="68">
        <v>6</v>
      </c>
      <c r="E45" s="68">
        <v>5</v>
      </c>
      <c r="F45" s="68">
        <v>2</v>
      </c>
      <c r="G45" s="68">
        <v>1</v>
      </c>
      <c r="H45" s="68">
        <v>1</v>
      </c>
      <c r="I45" s="68">
        <v>1</v>
      </c>
    </row>
    <row r="46" spans="1:9" s="46" customFormat="1" ht="23.25" customHeight="1">
      <c r="A46" s="109" t="s">
        <v>174</v>
      </c>
      <c r="B46" s="105"/>
      <c r="C46" s="68"/>
      <c r="D46" s="68">
        <v>11</v>
      </c>
      <c r="E46" s="68">
        <v>6</v>
      </c>
      <c r="F46" s="68">
        <v>1</v>
      </c>
      <c r="G46" s="68">
        <v>2</v>
      </c>
      <c r="H46" s="68">
        <v>2</v>
      </c>
      <c r="I46" s="68">
        <v>1</v>
      </c>
    </row>
    <row r="47" spans="1:9" s="46" customFormat="1" ht="12.75" customHeight="1">
      <c r="A47" s="110" t="s">
        <v>175</v>
      </c>
      <c r="B47" s="105"/>
      <c r="C47" s="68"/>
      <c r="D47" s="68">
        <v>1</v>
      </c>
      <c r="E47" s="68">
        <v>1</v>
      </c>
      <c r="F47" s="71"/>
      <c r="G47" s="71">
        <v>1</v>
      </c>
      <c r="H47" s="71">
        <v>0</v>
      </c>
      <c r="I47" s="71"/>
    </row>
    <row r="48" spans="1:9" s="46" customFormat="1" ht="15" customHeight="1">
      <c r="A48" s="108" t="s">
        <v>176</v>
      </c>
      <c r="B48" s="105"/>
      <c r="C48" s="68">
        <v>1</v>
      </c>
      <c r="D48" s="68"/>
      <c r="E48" s="68">
        <v>4</v>
      </c>
      <c r="F48" s="68"/>
      <c r="G48" s="68">
        <v>2</v>
      </c>
      <c r="H48" s="68">
        <v>2</v>
      </c>
      <c r="I48" s="68"/>
    </row>
    <row r="49" spans="1:9" s="46" customFormat="1" ht="11.25" customHeight="1">
      <c r="A49" s="108" t="s">
        <v>177</v>
      </c>
      <c r="B49" s="105"/>
      <c r="C49" s="68"/>
      <c r="D49" s="71">
        <v>0.5</v>
      </c>
      <c r="E49" s="71"/>
      <c r="F49" s="71">
        <v>0</v>
      </c>
      <c r="G49" s="68"/>
      <c r="H49" s="71"/>
      <c r="I49" s="71"/>
    </row>
    <row r="50" spans="1:9" s="46" customFormat="1" ht="22.5" customHeight="1">
      <c r="A50" s="110" t="s">
        <v>178</v>
      </c>
      <c r="B50" s="105"/>
      <c r="C50" s="68">
        <v>6</v>
      </c>
      <c r="D50" s="68">
        <v>7</v>
      </c>
      <c r="E50" s="68">
        <v>7</v>
      </c>
      <c r="F50" s="68">
        <v>1</v>
      </c>
      <c r="G50" s="68">
        <v>2</v>
      </c>
      <c r="H50" s="68">
        <v>2</v>
      </c>
      <c r="I50" s="68">
        <v>2</v>
      </c>
    </row>
    <row r="51" spans="1:9" s="46" customFormat="1" ht="11.25" customHeight="1">
      <c r="A51" s="110" t="s">
        <v>179</v>
      </c>
      <c r="B51" s="105"/>
      <c r="C51" s="68">
        <v>3</v>
      </c>
      <c r="D51" s="68">
        <v>5</v>
      </c>
      <c r="E51" s="68">
        <v>4</v>
      </c>
      <c r="F51" s="68">
        <v>1</v>
      </c>
      <c r="G51" s="68">
        <v>1</v>
      </c>
      <c r="H51" s="68">
        <v>1</v>
      </c>
      <c r="I51" s="68">
        <v>1</v>
      </c>
    </row>
    <row r="52" spans="1:9" s="46" customFormat="1" ht="14.25" customHeight="1">
      <c r="A52" s="108" t="s">
        <v>180</v>
      </c>
      <c r="B52" s="105"/>
      <c r="C52" s="68">
        <v>7</v>
      </c>
      <c r="D52" s="68">
        <v>13</v>
      </c>
      <c r="E52" s="68">
        <v>16</v>
      </c>
      <c r="F52" s="68">
        <v>10</v>
      </c>
      <c r="G52" s="68"/>
      <c r="H52" s="68"/>
      <c r="I52" s="68">
        <v>6</v>
      </c>
    </row>
    <row r="53" spans="1:9" s="46" customFormat="1" ht="11.25" customHeight="1">
      <c r="A53" s="108" t="s">
        <v>181</v>
      </c>
      <c r="B53" s="105"/>
      <c r="C53" s="68">
        <v>14</v>
      </c>
      <c r="D53" s="68">
        <v>14</v>
      </c>
      <c r="E53" s="68">
        <v>16</v>
      </c>
      <c r="F53" s="68">
        <v>5</v>
      </c>
      <c r="G53" s="68">
        <v>3</v>
      </c>
      <c r="H53" s="68">
        <v>3</v>
      </c>
      <c r="I53" s="68">
        <v>5</v>
      </c>
    </row>
    <row r="54" spans="1:9" s="46" customFormat="1" ht="11.25">
      <c r="A54" s="108" t="s">
        <v>182</v>
      </c>
      <c r="B54" s="105"/>
      <c r="C54" s="68">
        <v>43</v>
      </c>
      <c r="D54" s="68">
        <v>26</v>
      </c>
      <c r="E54" s="68">
        <v>48</v>
      </c>
      <c r="F54" s="68">
        <v>20</v>
      </c>
      <c r="G54" s="68">
        <v>9</v>
      </c>
      <c r="H54" s="68">
        <v>10</v>
      </c>
      <c r="I54" s="68">
        <v>9</v>
      </c>
    </row>
    <row r="55" spans="1:9" s="46" customFormat="1" ht="13.5" customHeight="1">
      <c r="A55" s="108" t="s">
        <v>183</v>
      </c>
      <c r="B55" s="105"/>
      <c r="C55" s="68"/>
      <c r="D55" s="68">
        <v>28</v>
      </c>
      <c r="E55" s="68">
        <v>32</v>
      </c>
      <c r="F55" s="68">
        <v>8</v>
      </c>
      <c r="G55" s="68">
        <v>8</v>
      </c>
      <c r="H55" s="68">
        <v>8</v>
      </c>
      <c r="I55" s="68">
        <v>8</v>
      </c>
    </row>
    <row r="56" spans="1:9" s="46" customFormat="1" ht="15.75" customHeight="1">
      <c r="A56" s="108" t="s">
        <v>184</v>
      </c>
      <c r="B56" s="105"/>
      <c r="C56" s="68">
        <v>25</v>
      </c>
      <c r="D56" s="68">
        <v>23</v>
      </c>
      <c r="E56" s="68">
        <v>14</v>
      </c>
      <c r="F56" s="68"/>
      <c r="G56" s="68">
        <v>5</v>
      </c>
      <c r="H56" s="68"/>
      <c r="I56" s="68">
        <v>9</v>
      </c>
    </row>
    <row r="57" spans="1:9" s="46" customFormat="1" ht="15.75" customHeight="1">
      <c r="A57" s="111" t="s">
        <v>216</v>
      </c>
      <c r="B57" s="105"/>
      <c r="C57" s="68"/>
      <c r="D57" s="68">
        <v>9</v>
      </c>
      <c r="E57" s="68"/>
      <c r="F57" s="68"/>
      <c r="G57" s="68"/>
      <c r="H57" s="68"/>
      <c r="I57" s="68"/>
    </row>
    <row r="58" spans="1:9" s="46" customFormat="1" ht="13.5" customHeight="1">
      <c r="A58" s="82" t="s">
        <v>43</v>
      </c>
      <c r="B58" s="105">
        <v>1060</v>
      </c>
      <c r="C58" s="68"/>
      <c r="D58" s="68"/>
      <c r="E58" s="68"/>
      <c r="F58" s="68"/>
      <c r="G58" s="68"/>
      <c r="H58" s="68"/>
      <c r="I58" s="68"/>
    </row>
    <row r="59" spans="1:9" s="46" customFormat="1" ht="13.5" customHeight="1">
      <c r="A59" s="82" t="s">
        <v>44</v>
      </c>
      <c r="B59" s="105">
        <v>1061</v>
      </c>
      <c r="C59" s="68"/>
      <c r="D59" s="68"/>
      <c r="E59" s="68"/>
      <c r="F59" s="68"/>
      <c r="G59" s="68"/>
      <c r="H59" s="68"/>
      <c r="I59" s="68"/>
    </row>
    <row r="60" spans="1:9" s="46" customFormat="1" ht="11.25">
      <c r="A60" s="82" t="s">
        <v>45</v>
      </c>
      <c r="B60" s="105">
        <v>1062</v>
      </c>
      <c r="C60" s="68"/>
      <c r="D60" s="68"/>
      <c r="E60" s="68"/>
      <c r="F60" s="68"/>
      <c r="G60" s="68"/>
      <c r="H60" s="68"/>
      <c r="I60" s="68"/>
    </row>
    <row r="61" spans="1:9" s="46" customFormat="1" ht="12.75" customHeight="1">
      <c r="A61" s="82" t="s">
        <v>30</v>
      </c>
      <c r="B61" s="105">
        <v>1063</v>
      </c>
      <c r="C61" s="68"/>
      <c r="D61" s="68"/>
      <c r="E61" s="68"/>
      <c r="F61" s="68"/>
      <c r="G61" s="68"/>
      <c r="H61" s="68"/>
      <c r="I61" s="68"/>
    </row>
    <row r="62" spans="1:9" s="46" customFormat="1" ht="13.5" customHeight="1">
      <c r="A62" s="82" t="s">
        <v>31</v>
      </c>
      <c r="B62" s="105">
        <v>1064</v>
      </c>
      <c r="C62" s="68"/>
      <c r="D62" s="68"/>
      <c r="E62" s="68"/>
      <c r="F62" s="68"/>
      <c r="G62" s="68"/>
      <c r="H62" s="68"/>
      <c r="I62" s="68"/>
    </row>
    <row r="63" spans="1:9" s="46" customFormat="1" ht="26.25" customHeight="1">
      <c r="A63" s="82" t="s">
        <v>46</v>
      </c>
      <c r="B63" s="105">
        <v>1065</v>
      </c>
      <c r="C63" s="68"/>
      <c r="D63" s="68"/>
      <c r="E63" s="68"/>
      <c r="F63" s="68"/>
      <c r="G63" s="68"/>
      <c r="H63" s="68"/>
      <c r="I63" s="68"/>
    </row>
    <row r="64" spans="1:9" s="46" customFormat="1" ht="13.5" customHeight="1">
      <c r="A64" s="82" t="s">
        <v>47</v>
      </c>
      <c r="B64" s="105">
        <v>1066</v>
      </c>
      <c r="C64" s="68"/>
      <c r="D64" s="68"/>
      <c r="E64" s="68"/>
      <c r="F64" s="68"/>
      <c r="G64" s="68"/>
      <c r="H64" s="68"/>
      <c r="I64" s="68"/>
    </row>
    <row r="65" spans="1:9" s="46" customFormat="1" ht="18.75" customHeight="1">
      <c r="A65" s="82" t="s">
        <v>48</v>
      </c>
      <c r="B65" s="105">
        <v>1067</v>
      </c>
      <c r="C65" s="68"/>
      <c r="D65" s="68"/>
      <c r="E65" s="68"/>
      <c r="F65" s="68"/>
      <c r="G65" s="68"/>
      <c r="H65" s="68"/>
      <c r="I65" s="68"/>
    </row>
    <row r="66" spans="1:9" s="46" customFormat="1" ht="11.25">
      <c r="A66" s="82" t="s">
        <v>134</v>
      </c>
      <c r="B66" s="105">
        <v>1070</v>
      </c>
      <c r="C66" s="68">
        <f>C67+C68+C69+C70+C71+C73+C72</f>
        <v>41986</v>
      </c>
      <c r="D66" s="68">
        <v>48864</v>
      </c>
      <c r="E66" s="68">
        <f>E67+E68+E69+E70+E71+E73+E72</f>
        <v>49398</v>
      </c>
      <c r="F66" s="68">
        <f>F67+F68+F69+F70+F71+F72+F73</f>
        <v>11231</v>
      </c>
      <c r="G66" s="68">
        <f>G67+G68+G69+G70+G71+G72+G73</f>
        <v>13048</v>
      </c>
      <c r="H66" s="68">
        <f>H67+H68+H69+H70+H71+H72+H73</f>
        <v>12223</v>
      </c>
      <c r="I66" s="68">
        <f>I67+I68+I69+I70+I71+I72+I73</f>
        <v>12896</v>
      </c>
    </row>
    <row r="67" spans="1:9" s="46" customFormat="1" ht="11.25">
      <c r="A67" s="82" t="s">
        <v>197</v>
      </c>
      <c r="B67" s="105"/>
      <c r="C67" s="68">
        <v>41368</v>
      </c>
      <c r="D67" s="68">
        <v>48337</v>
      </c>
      <c r="E67" s="68">
        <f>50001-1400</f>
        <v>48601</v>
      </c>
      <c r="F67" s="68">
        <f>12500-1000-92-350</f>
        <v>11058</v>
      </c>
      <c r="G67" s="68">
        <f>12500+1000-310-350</f>
        <v>12840</v>
      </c>
      <c r="H67" s="68">
        <f>12500-1000+92+310+468-350</f>
        <v>12020</v>
      </c>
      <c r="I67" s="68">
        <f>12501+1000-468-350</f>
        <v>12683</v>
      </c>
    </row>
    <row r="68" spans="1:9" s="46" customFormat="1" ht="11.25">
      <c r="A68" s="82" t="s">
        <v>198</v>
      </c>
      <c r="B68" s="105"/>
      <c r="C68" s="68">
        <v>87</v>
      </c>
      <c r="D68" s="68">
        <v>89</v>
      </c>
      <c r="E68" s="68">
        <v>147</v>
      </c>
      <c r="F68" s="68">
        <v>37</v>
      </c>
      <c r="G68" s="68">
        <v>37</v>
      </c>
      <c r="H68" s="68">
        <v>37</v>
      </c>
      <c r="I68" s="68">
        <v>36</v>
      </c>
    </row>
    <row r="69" spans="1:9" s="46" customFormat="1" ht="11.25">
      <c r="A69" s="82" t="s">
        <v>199</v>
      </c>
      <c r="B69" s="105"/>
      <c r="C69" s="68">
        <v>91</v>
      </c>
      <c r="D69" s="68">
        <v>91</v>
      </c>
      <c r="E69" s="68">
        <v>100</v>
      </c>
      <c r="F69" s="68">
        <v>25</v>
      </c>
      <c r="G69" s="68">
        <v>25</v>
      </c>
      <c r="H69" s="68">
        <v>25</v>
      </c>
      <c r="I69" s="68">
        <v>25</v>
      </c>
    </row>
    <row r="70" spans="1:9" s="46" customFormat="1" ht="11.25">
      <c r="A70" s="82" t="s">
        <v>200</v>
      </c>
      <c r="B70" s="105"/>
      <c r="C70" s="68">
        <v>5</v>
      </c>
      <c r="D70" s="68">
        <v>2</v>
      </c>
      <c r="E70" s="68">
        <v>2</v>
      </c>
      <c r="F70" s="68">
        <v>1</v>
      </c>
      <c r="G70" s="68">
        <v>0</v>
      </c>
      <c r="H70" s="68">
        <v>1</v>
      </c>
      <c r="I70" s="71">
        <v>0</v>
      </c>
    </row>
    <row r="71" spans="1:9" s="46" customFormat="1" ht="48" customHeight="1">
      <c r="A71" s="82" t="s">
        <v>228</v>
      </c>
      <c r="B71" s="105"/>
      <c r="C71" s="68">
        <v>104</v>
      </c>
      <c r="D71" s="68">
        <v>115</v>
      </c>
      <c r="E71" s="68">
        <v>140</v>
      </c>
      <c r="F71" s="68">
        <v>35</v>
      </c>
      <c r="G71" s="68">
        <v>35</v>
      </c>
      <c r="H71" s="68">
        <v>35</v>
      </c>
      <c r="I71" s="68">
        <v>35</v>
      </c>
    </row>
    <row r="72" spans="1:9" s="46" customFormat="1" ht="18" customHeight="1">
      <c r="A72" s="82" t="s">
        <v>224</v>
      </c>
      <c r="B72" s="105"/>
      <c r="C72" s="68">
        <v>71</v>
      </c>
      <c r="D72" s="68"/>
      <c r="E72" s="68">
        <v>137</v>
      </c>
      <c r="F72" s="68">
        <v>40</v>
      </c>
      <c r="G72" s="68">
        <f>26+5</f>
        <v>31</v>
      </c>
      <c r="H72" s="68">
        <v>26</v>
      </c>
      <c r="I72" s="68">
        <v>40</v>
      </c>
    </row>
    <row r="73" spans="1:9" s="46" customFormat="1" ht="11.25">
      <c r="A73" s="82" t="s">
        <v>201</v>
      </c>
      <c r="B73" s="105"/>
      <c r="C73" s="68">
        <v>260</v>
      </c>
      <c r="D73" s="68">
        <v>230</v>
      </c>
      <c r="E73" s="68">
        <v>271</v>
      </c>
      <c r="F73" s="68">
        <v>35</v>
      </c>
      <c r="G73" s="68">
        <v>80</v>
      </c>
      <c r="H73" s="68">
        <v>79</v>
      </c>
      <c r="I73" s="68">
        <v>77</v>
      </c>
    </row>
    <row r="74" spans="1:9" s="46" customFormat="1" ht="11.25">
      <c r="A74" s="112" t="s">
        <v>49</v>
      </c>
      <c r="B74" s="105">
        <v>1080</v>
      </c>
      <c r="C74" s="68">
        <f aca="true" t="shared" si="1" ref="C74:I74">C75+C76+C77+C78+C79+C80+C81+C82</f>
        <v>40743</v>
      </c>
      <c r="D74" s="68">
        <v>49167</v>
      </c>
      <c r="E74" s="68">
        <f>E75+E76+E77+E78+E79+E80+E81+E82</f>
        <v>50045</v>
      </c>
      <c r="F74" s="68">
        <f t="shared" si="1"/>
        <v>11517</v>
      </c>
      <c r="G74" s="68">
        <f t="shared" si="1"/>
        <v>13160</v>
      </c>
      <c r="H74" s="68">
        <f t="shared" si="1"/>
        <v>12465</v>
      </c>
      <c r="I74" s="68">
        <f t="shared" si="1"/>
        <v>12903</v>
      </c>
    </row>
    <row r="75" spans="1:9" s="46" customFormat="1" ht="11.25">
      <c r="A75" s="82" t="s">
        <v>14</v>
      </c>
      <c r="B75" s="105"/>
      <c r="C75" s="68">
        <v>3460</v>
      </c>
      <c r="D75" s="68">
        <v>5429</v>
      </c>
      <c r="E75" s="68">
        <f>4046-E55-E54-26-500+82-1400</f>
        <v>2122</v>
      </c>
      <c r="F75" s="68">
        <f>880-350</f>
        <v>530</v>
      </c>
      <c r="G75" s="68">
        <f>881-350</f>
        <v>531</v>
      </c>
      <c r="H75" s="68">
        <f>880-350</f>
        <v>530</v>
      </c>
      <c r="I75" s="68">
        <f>881-350</f>
        <v>531</v>
      </c>
    </row>
    <row r="76" spans="1:9" s="46" customFormat="1" ht="11.25">
      <c r="A76" s="82" t="s">
        <v>15</v>
      </c>
      <c r="B76" s="105"/>
      <c r="C76" s="68">
        <v>1598</v>
      </c>
      <c r="D76" s="68">
        <v>1638</v>
      </c>
      <c r="E76" s="68">
        <f>2628-E21+156</f>
        <v>2774</v>
      </c>
      <c r="F76" s="68">
        <v>693</v>
      </c>
      <c r="G76" s="68">
        <v>694</v>
      </c>
      <c r="H76" s="68">
        <v>694</v>
      </c>
      <c r="I76" s="68">
        <v>693</v>
      </c>
    </row>
    <row r="77" spans="1:9" s="46" customFormat="1" ht="11.25">
      <c r="A77" s="82" t="s">
        <v>16</v>
      </c>
      <c r="B77" s="105"/>
      <c r="C77" s="68">
        <v>1732</v>
      </c>
      <c r="D77" s="68">
        <v>1878</v>
      </c>
      <c r="E77" s="68">
        <f>4234-E53</f>
        <v>4218</v>
      </c>
      <c r="F77" s="68">
        <v>1055</v>
      </c>
      <c r="G77" s="68">
        <v>1054</v>
      </c>
      <c r="H77" s="68">
        <v>1054</v>
      </c>
      <c r="I77" s="68">
        <v>1055</v>
      </c>
    </row>
    <row r="78" spans="1:9" s="46" customFormat="1" ht="11.25">
      <c r="A78" s="82" t="s">
        <v>17</v>
      </c>
      <c r="B78" s="105"/>
      <c r="C78" s="68">
        <v>17148</v>
      </c>
      <c r="D78" s="68">
        <v>18436</v>
      </c>
      <c r="E78" s="68">
        <f>25929-E28+173</f>
        <v>22206</v>
      </c>
      <c r="F78" s="68">
        <v>4982</v>
      </c>
      <c r="G78" s="68">
        <v>5836</v>
      </c>
      <c r="H78" s="68">
        <v>5267</v>
      </c>
      <c r="I78" s="68">
        <v>6121</v>
      </c>
    </row>
    <row r="79" spans="1:9" s="46" customFormat="1" ht="11.25">
      <c r="A79" s="82" t="s">
        <v>18</v>
      </c>
      <c r="B79" s="105"/>
      <c r="C79" s="68">
        <v>3721</v>
      </c>
      <c r="D79" s="68">
        <v>4055</v>
      </c>
      <c r="E79" s="68">
        <f>5704-E29+38</f>
        <v>4885</v>
      </c>
      <c r="F79" s="68">
        <v>1096</v>
      </c>
      <c r="G79" s="68">
        <v>1284</v>
      </c>
      <c r="H79" s="68">
        <v>1159</v>
      </c>
      <c r="I79" s="68">
        <v>1346</v>
      </c>
    </row>
    <row r="80" spans="1:9" s="46" customFormat="1" ht="45">
      <c r="A80" s="82" t="s">
        <v>222</v>
      </c>
      <c r="B80" s="105"/>
      <c r="C80" s="68">
        <v>7527</v>
      </c>
      <c r="D80" s="68">
        <v>12543</v>
      </c>
      <c r="E80" s="68">
        <f>6920-60+206</f>
        <v>7066</v>
      </c>
      <c r="F80" s="68">
        <f>1767-300</f>
        <v>1467</v>
      </c>
      <c r="G80" s="68">
        <f>1767+300</f>
        <v>2067</v>
      </c>
      <c r="H80" s="68">
        <f>1767+300</f>
        <v>2067</v>
      </c>
      <c r="I80" s="68">
        <f>1765-300</f>
        <v>1465</v>
      </c>
    </row>
    <row r="81" spans="1:9" s="46" customFormat="1" ht="22.5">
      <c r="A81" s="82" t="s">
        <v>20</v>
      </c>
      <c r="B81" s="105"/>
      <c r="C81" s="68">
        <v>4642</v>
      </c>
      <c r="D81" s="68">
        <v>4050</v>
      </c>
      <c r="E81" s="68">
        <f>5800-E30</f>
        <v>5775</v>
      </c>
      <c r="F81" s="68">
        <v>1444</v>
      </c>
      <c r="G81" s="68">
        <v>1444</v>
      </c>
      <c r="H81" s="68">
        <v>1444</v>
      </c>
      <c r="I81" s="68">
        <v>1443</v>
      </c>
    </row>
    <row r="82" spans="1:9" s="46" customFormat="1" ht="11.25">
      <c r="A82" s="82" t="s">
        <v>210</v>
      </c>
      <c r="B82" s="106"/>
      <c r="C82" s="69">
        <v>915</v>
      </c>
      <c r="D82" s="68">
        <v>1138</v>
      </c>
      <c r="E82" s="68">
        <f>998+1</f>
        <v>999</v>
      </c>
      <c r="F82" s="68">
        <v>250</v>
      </c>
      <c r="G82" s="68">
        <v>250</v>
      </c>
      <c r="H82" s="68">
        <v>250</v>
      </c>
      <c r="I82" s="68">
        <v>249</v>
      </c>
    </row>
    <row r="83" spans="1:9" s="46" customFormat="1" ht="21">
      <c r="A83" s="98" t="s">
        <v>50</v>
      </c>
      <c r="B83" s="106">
        <v>1100</v>
      </c>
      <c r="C83" s="69"/>
      <c r="D83" s="69"/>
      <c r="E83" s="69"/>
      <c r="F83" s="69"/>
      <c r="G83" s="69"/>
      <c r="H83" s="69"/>
      <c r="I83" s="69"/>
    </row>
    <row r="84" spans="1:9" s="46" customFormat="1" ht="11.25">
      <c r="A84" s="82" t="s">
        <v>51</v>
      </c>
      <c r="B84" s="105">
        <v>1110</v>
      </c>
      <c r="C84" s="68"/>
      <c r="D84" s="68"/>
      <c r="E84" s="68"/>
      <c r="F84" s="68"/>
      <c r="G84" s="68"/>
      <c r="H84" s="68"/>
      <c r="I84" s="68"/>
    </row>
    <row r="85" spans="1:9" s="46" customFormat="1" ht="16.5" customHeight="1">
      <c r="A85" s="82" t="s">
        <v>52</v>
      </c>
      <c r="B85" s="105">
        <v>1120</v>
      </c>
      <c r="C85" s="68"/>
      <c r="D85" s="68"/>
      <c r="E85" s="68"/>
      <c r="F85" s="68"/>
      <c r="G85" s="68"/>
      <c r="H85" s="68"/>
      <c r="I85" s="68"/>
    </row>
    <row r="86" spans="1:9" s="46" customFormat="1" ht="11.25">
      <c r="A86" s="82" t="s">
        <v>53</v>
      </c>
      <c r="B86" s="105">
        <v>1130</v>
      </c>
      <c r="C86" s="68"/>
      <c r="D86" s="68"/>
      <c r="E86" s="68"/>
      <c r="F86" s="68"/>
      <c r="G86" s="68"/>
      <c r="H86" s="68"/>
      <c r="I86" s="68"/>
    </row>
    <row r="87" spans="1:9" s="46" customFormat="1" ht="15.75" customHeight="1">
      <c r="A87" s="82" t="s">
        <v>54</v>
      </c>
      <c r="B87" s="105">
        <v>1140</v>
      </c>
      <c r="C87" s="68"/>
      <c r="D87" s="68"/>
      <c r="E87" s="68"/>
      <c r="F87" s="68"/>
      <c r="G87" s="68"/>
      <c r="H87" s="68"/>
      <c r="I87" s="68"/>
    </row>
    <row r="88" spans="1:9" s="46" customFormat="1" ht="11.25">
      <c r="A88" s="82" t="s">
        <v>164</v>
      </c>
      <c r="B88" s="105">
        <v>1150</v>
      </c>
      <c r="C88" s="68">
        <v>3033</v>
      </c>
      <c r="D88" s="68">
        <v>4075</v>
      </c>
      <c r="E88" s="68">
        <f>E89+E90</f>
        <v>5810</v>
      </c>
      <c r="F88" s="68">
        <f>F89+F90</f>
        <v>1452</v>
      </c>
      <c r="G88" s="68">
        <f>G89+G90</f>
        <v>1453</v>
      </c>
      <c r="H88" s="68">
        <f>H89+H90</f>
        <v>1453</v>
      </c>
      <c r="I88" s="68">
        <f>I89+I90</f>
        <v>1452</v>
      </c>
    </row>
    <row r="89" spans="1:9" s="46" customFormat="1" ht="14.25" customHeight="1">
      <c r="A89" s="82" t="s">
        <v>209</v>
      </c>
      <c r="B89" s="105"/>
      <c r="C89" s="68">
        <v>3033</v>
      </c>
      <c r="D89" s="68">
        <v>4075</v>
      </c>
      <c r="E89" s="68">
        <v>5800</v>
      </c>
      <c r="F89" s="68">
        <f>F81+F30</f>
        <v>1450</v>
      </c>
      <c r="G89" s="68">
        <f>G81+G30</f>
        <v>1450</v>
      </c>
      <c r="H89" s="68">
        <f>H81+H30</f>
        <v>1450</v>
      </c>
      <c r="I89" s="68">
        <f>I81+I30</f>
        <v>1450</v>
      </c>
    </row>
    <row r="90" spans="1:9" s="46" customFormat="1" ht="14.25" customHeight="1">
      <c r="A90" s="82" t="s">
        <v>229</v>
      </c>
      <c r="B90" s="105"/>
      <c r="C90" s="68"/>
      <c r="D90" s="68"/>
      <c r="E90" s="68">
        <v>10</v>
      </c>
      <c r="F90" s="68">
        <v>2</v>
      </c>
      <c r="G90" s="68">
        <v>3</v>
      </c>
      <c r="H90" s="68">
        <v>3</v>
      </c>
      <c r="I90" s="68">
        <v>2</v>
      </c>
    </row>
    <row r="91" spans="1:9" s="46" customFormat="1" ht="11.25">
      <c r="A91" s="82" t="s">
        <v>21</v>
      </c>
      <c r="B91" s="105">
        <v>1160</v>
      </c>
      <c r="C91" s="68"/>
      <c r="D91" s="68"/>
      <c r="E91" s="68"/>
      <c r="F91" s="68"/>
      <c r="G91" s="68"/>
      <c r="H91" s="68"/>
      <c r="I91" s="68"/>
    </row>
    <row r="92" spans="1:9" s="46" customFormat="1" ht="24.75" customHeight="1">
      <c r="A92" s="98" t="s">
        <v>55</v>
      </c>
      <c r="B92" s="106">
        <v>1170</v>
      </c>
      <c r="C92" s="69">
        <f aca="true" t="shared" si="2" ref="C92:I92">C88+C66-C74-C20</f>
        <v>156</v>
      </c>
      <c r="D92" s="68">
        <v>147.5</v>
      </c>
      <c r="E92" s="69">
        <f t="shared" si="2"/>
        <v>151</v>
      </c>
      <c r="F92" s="68">
        <f t="shared" si="2"/>
        <v>38</v>
      </c>
      <c r="G92" s="68">
        <f t="shared" si="2"/>
        <v>38</v>
      </c>
      <c r="H92" s="68">
        <f t="shared" si="2"/>
        <v>37</v>
      </c>
      <c r="I92" s="68">
        <f t="shared" si="2"/>
        <v>38</v>
      </c>
    </row>
    <row r="93" spans="1:9" s="46" customFormat="1" ht="16.5" customHeight="1">
      <c r="A93" s="82" t="s">
        <v>56</v>
      </c>
      <c r="B93" s="97">
        <v>1180</v>
      </c>
      <c r="C93" s="68">
        <v>28</v>
      </c>
      <c r="D93" s="68">
        <v>27</v>
      </c>
      <c r="E93" s="68">
        <f>E92*18%</f>
        <v>27.18</v>
      </c>
      <c r="F93" s="68">
        <v>7</v>
      </c>
      <c r="G93" s="68">
        <v>7</v>
      </c>
      <c r="H93" s="68">
        <v>7</v>
      </c>
      <c r="I93" s="68">
        <v>6</v>
      </c>
    </row>
    <row r="94" spans="1:9" s="46" customFormat="1" ht="11.25">
      <c r="A94" s="82" t="s">
        <v>57</v>
      </c>
      <c r="B94" s="97">
        <v>1181</v>
      </c>
      <c r="C94" s="68"/>
      <c r="D94" s="68"/>
      <c r="E94" s="68"/>
      <c r="F94" s="68"/>
      <c r="G94" s="68"/>
      <c r="H94" s="68"/>
      <c r="I94" s="68"/>
    </row>
    <row r="95" spans="1:9" s="46" customFormat="1" ht="12.75" customHeight="1">
      <c r="A95" s="98" t="s">
        <v>58</v>
      </c>
      <c r="B95" s="106">
        <v>1200</v>
      </c>
      <c r="C95" s="68">
        <f aca="true" t="shared" si="3" ref="C95:I95">C92-C93</f>
        <v>128</v>
      </c>
      <c r="D95" s="68">
        <v>120.5</v>
      </c>
      <c r="E95" s="68">
        <f>E92-E93</f>
        <v>123.82</v>
      </c>
      <c r="F95" s="68">
        <f t="shared" si="3"/>
        <v>31</v>
      </c>
      <c r="G95" s="68">
        <f t="shared" si="3"/>
        <v>31</v>
      </c>
      <c r="H95" s="68">
        <f t="shared" si="3"/>
        <v>30</v>
      </c>
      <c r="I95" s="68">
        <f t="shared" si="3"/>
        <v>32</v>
      </c>
    </row>
    <row r="96" spans="1:9" s="46" customFormat="1" ht="11.25">
      <c r="A96" s="82" t="s">
        <v>59</v>
      </c>
      <c r="B96" s="79">
        <v>1201</v>
      </c>
      <c r="C96" s="68"/>
      <c r="D96" s="68"/>
      <c r="E96" s="68"/>
      <c r="F96" s="68"/>
      <c r="G96" s="68"/>
      <c r="H96" s="68"/>
      <c r="I96" s="68"/>
    </row>
    <row r="97" spans="1:9" s="46" customFormat="1" ht="11.25">
      <c r="A97" s="82" t="s">
        <v>60</v>
      </c>
      <c r="B97" s="79">
        <v>1202</v>
      </c>
      <c r="C97" s="68"/>
      <c r="D97" s="68"/>
      <c r="E97" s="68"/>
      <c r="F97" s="68"/>
      <c r="G97" s="68"/>
      <c r="H97" s="68"/>
      <c r="I97" s="68"/>
    </row>
    <row r="98" spans="1:9" s="46" customFormat="1" ht="11.25">
      <c r="A98" s="98" t="s">
        <v>61</v>
      </c>
      <c r="B98" s="105">
        <v>1210</v>
      </c>
      <c r="C98" s="69">
        <f aca="true" t="shared" si="4" ref="C98:I98">C88+C66</f>
        <v>45019</v>
      </c>
      <c r="D98" s="69">
        <v>52939</v>
      </c>
      <c r="E98" s="69">
        <f t="shared" si="4"/>
        <v>55208</v>
      </c>
      <c r="F98" s="69">
        <f t="shared" si="4"/>
        <v>12683</v>
      </c>
      <c r="G98" s="69">
        <f t="shared" si="4"/>
        <v>14501</v>
      </c>
      <c r="H98" s="69">
        <f t="shared" si="4"/>
        <v>13676</v>
      </c>
      <c r="I98" s="69">
        <f t="shared" si="4"/>
        <v>14348</v>
      </c>
    </row>
    <row r="99" spans="1:9" s="46" customFormat="1" ht="11.25">
      <c r="A99" s="98" t="s">
        <v>62</v>
      </c>
      <c r="B99" s="105">
        <v>1220</v>
      </c>
      <c r="C99" s="69">
        <f aca="true" t="shared" si="5" ref="C99:I99">C74+C20</f>
        <v>44863</v>
      </c>
      <c r="D99" s="69">
        <v>52791.5</v>
      </c>
      <c r="E99" s="69">
        <f>E74+E20</f>
        <v>55057</v>
      </c>
      <c r="F99" s="69">
        <f t="shared" si="5"/>
        <v>12645</v>
      </c>
      <c r="G99" s="69">
        <f t="shared" si="5"/>
        <v>14463</v>
      </c>
      <c r="H99" s="69">
        <f t="shared" si="5"/>
        <v>13639</v>
      </c>
      <c r="I99" s="69">
        <f t="shared" si="5"/>
        <v>14310</v>
      </c>
    </row>
    <row r="100" spans="1:9" s="46" customFormat="1" ht="14.25" customHeight="1">
      <c r="A100" s="175" t="s">
        <v>165</v>
      </c>
      <c r="B100" s="175"/>
      <c r="C100" s="175"/>
      <c r="D100" s="175"/>
      <c r="E100" s="175"/>
      <c r="F100" s="175"/>
      <c r="G100" s="175"/>
      <c r="H100" s="175"/>
      <c r="I100" s="175"/>
    </row>
    <row r="101" spans="1:9" s="46" customFormat="1" ht="11.25">
      <c r="A101" s="113" t="s">
        <v>166</v>
      </c>
      <c r="B101" s="105">
        <v>1300</v>
      </c>
      <c r="C101" s="68">
        <f aca="true" t="shared" si="6" ref="C101:I101">C102+C103</f>
        <v>14472</v>
      </c>
      <c r="D101" s="68">
        <v>21512</v>
      </c>
      <c r="E101" s="68">
        <f t="shared" si="6"/>
        <v>16265</v>
      </c>
      <c r="F101" s="68">
        <f>F102+F103</f>
        <v>3755</v>
      </c>
      <c r="G101" s="68">
        <f t="shared" si="6"/>
        <v>4360</v>
      </c>
      <c r="H101" s="68">
        <f t="shared" si="6"/>
        <v>4357</v>
      </c>
      <c r="I101" s="68">
        <f t="shared" si="6"/>
        <v>3793</v>
      </c>
    </row>
    <row r="102" spans="1:9" s="46" customFormat="1" ht="22.5">
      <c r="A102" s="82" t="s">
        <v>223</v>
      </c>
      <c r="B102" s="114">
        <v>1301</v>
      </c>
      <c r="C102" s="68">
        <v>11120</v>
      </c>
      <c r="D102" s="68">
        <v>17972</v>
      </c>
      <c r="E102" s="68">
        <f>10647-1400</f>
        <v>9247</v>
      </c>
      <c r="F102" s="68">
        <f>2350-350</f>
        <v>2000</v>
      </c>
      <c r="G102" s="68">
        <f>2956-350</f>
        <v>2606</v>
      </c>
      <c r="H102" s="68">
        <f>2953-350</f>
        <v>2603</v>
      </c>
      <c r="I102" s="68">
        <f>2388-350</f>
        <v>2038</v>
      </c>
    </row>
    <row r="103" spans="1:9" s="46" customFormat="1" ht="11.25">
      <c r="A103" s="82" t="s">
        <v>167</v>
      </c>
      <c r="B103" s="114">
        <v>1302</v>
      </c>
      <c r="C103" s="68">
        <v>3352</v>
      </c>
      <c r="D103" s="68">
        <v>3540</v>
      </c>
      <c r="E103" s="68">
        <f>E77+E76+E53+E21</f>
        <v>7018</v>
      </c>
      <c r="F103" s="68">
        <f>F76+F77+F53+F21</f>
        <v>1755</v>
      </c>
      <c r="G103" s="68">
        <f>G76+G77+G53+G21</f>
        <v>1754</v>
      </c>
      <c r="H103" s="68">
        <f>H76+H77+H53+H21</f>
        <v>1754</v>
      </c>
      <c r="I103" s="68">
        <f>I76+I77+I53+I21</f>
        <v>1755</v>
      </c>
    </row>
    <row r="104" spans="1:9" s="46" customFormat="1" ht="11.25">
      <c r="A104" s="82" t="s">
        <v>17</v>
      </c>
      <c r="B104" s="115">
        <v>1310</v>
      </c>
      <c r="C104" s="68">
        <v>20358</v>
      </c>
      <c r="D104" s="68">
        <v>21247</v>
      </c>
      <c r="E104" s="68">
        <f>E78+E28</f>
        <v>26102</v>
      </c>
      <c r="F104" s="68">
        <f aca="true" t="shared" si="7" ref="F104:I105">F78+F28</f>
        <v>5856</v>
      </c>
      <c r="G104" s="68">
        <f t="shared" si="7"/>
        <v>6860</v>
      </c>
      <c r="H104" s="68">
        <f t="shared" si="7"/>
        <v>6191</v>
      </c>
      <c r="I104" s="68">
        <f t="shared" si="7"/>
        <v>7195</v>
      </c>
    </row>
    <row r="105" spans="1:9" s="46" customFormat="1" ht="11.25">
      <c r="A105" s="82" t="s">
        <v>18</v>
      </c>
      <c r="B105" s="115">
        <v>1320</v>
      </c>
      <c r="C105" s="68">
        <v>4436</v>
      </c>
      <c r="D105" s="68">
        <v>4674</v>
      </c>
      <c r="E105" s="68">
        <f>E79+E29</f>
        <v>5742</v>
      </c>
      <c r="F105" s="68">
        <f>F79+F29</f>
        <v>1288</v>
      </c>
      <c r="G105" s="68">
        <f t="shared" si="7"/>
        <v>1509</v>
      </c>
      <c r="H105" s="68">
        <f t="shared" si="7"/>
        <v>1362</v>
      </c>
      <c r="I105" s="68">
        <f t="shared" si="7"/>
        <v>1583</v>
      </c>
    </row>
    <row r="106" spans="1:9" s="46" customFormat="1" ht="11.25">
      <c r="A106" s="82" t="s">
        <v>168</v>
      </c>
      <c r="B106" s="115">
        <v>1330</v>
      </c>
      <c r="C106" s="68">
        <v>4682</v>
      </c>
      <c r="D106" s="68">
        <v>4075</v>
      </c>
      <c r="E106" s="68">
        <f>E81+E30</f>
        <v>5800</v>
      </c>
      <c r="F106" s="68">
        <f>F81+F30</f>
        <v>1450</v>
      </c>
      <c r="G106" s="68">
        <f>G81+G30</f>
        <v>1450</v>
      </c>
      <c r="H106" s="68">
        <f>H81+H30</f>
        <v>1450</v>
      </c>
      <c r="I106" s="68">
        <f>I81+I30</f>
        <v>1450</v>
      </c>
    </row>
    <row r="107" spans="1:9" s="46" customFormat="1" ht="11.25">
      <c r="A107" s="82" t="s">
        <v>169</v>
      </c>
      <c r="B107" s="115">
        <v>1340</v>
      </c>
      <c r="C107" s="121">
        <v>915</v>
      </c>
      <c r="D107" s="121">
        <v>1283.5</v>
      </c>
      <c r="E107" s="68">
        <f>E82+E42-E53</f>
        <v>1148</v>
      </c>
      <c r="F107" s="68">
        <f>F82+F42-F53</f>
        <v>296</v>
      </c>
      <c r="G107" s="68">
        <f>G82+G42-G53</f>
        <v>284</v>
      </c>
      <c r="H107" s="68">
        <f>H82+H42-H53</f>
        <v>279</v>
      </c>
      <c r="I107" s="68">
        <f>I82+I42-I53</f>
        <v>289</v>
      </c>
    </row>
    <row r="108" spans="1:9" s="46" customFormat="1" ht="11.25">
      <c r="A108" s="98" t="s">
        <v>170</v>
      </c>
      <c r="B108" s="116">
        <v>1350</v>
      </c>
      <c r="C108" s="72">
        <f aca="true" t="shared" si="8" ref="C108:I108">C101+C104+C105+C106+C107</f>
        <v>44863</v>
      </c>
      <c r="D108" s="72">
        <v>52791.5</v>
      </c>
      <c r="E108" s="72">
        <f t="shared" si="8"/>
        <v>55057</v>
      </c>
      <c r="F108" s="72">
        <f>F101+F104+F105+F106+F107</f>
        <v>12645</v>
      </c>
      <c r="G108" s="72">
        <f t="shared" si="8"/>
        <v>14463</v>
      </c>
      <c r="H108" s="72">
        <f t="shared" si="8"/>
        <v>13639</v>
      </c>
      <c r="I108" s="72">
        <f t="shared" si="8"/>
        <v>14310</v>
      </c>
    </row>
    <row r="109" spans="1:9" ht="15">
      <c r="A109" s="60"/>
      <c r="B109" s="60"/>
      <c r="C109" s="65"/>
      <c r="D109" s="60"/>
      <c r="E109" s="65"/>
      <c r="F109" s="60"/>
      <c r="G109" s="60"/>
      <c r="H109" s="60"/>
      <c r="I109" s="60"/>
    </row>
    <row r="110" spans="1:9" ht="15">
      <c r="A110" s="176" t="s">
        <v>195</v>
      </c>
      <c r="B110" s="177"/>
      <c r="C110" s="172"/>
      <c r="D110" s="173"/>
      <c r="E110" s="173"/>
      <c r="F110" s="66"/>
      <c r="G110" s="178" t="s">
        <v>213</v>
      </c>
      <c r="H110" s="178"/>
      <c r="I110" s="178"/>
    </row>
    <row r="111" spans="1:9" ht="15">
      <c r="A111" s="60" t="s">
        <v>204</v>
      </c>
      <c r="B111" s="60"/>
      <c r="C111" s="172" t="s">
        <v>89</v>
      </c>
      <c r="D111" s="173"/>
      <c r="E111" s="173"/>
      <c r="F111" s="60"/>
      <c r="G111" s="174" t="s">
        <v>214</v>
      </c>
      <c r="H111" s="174"/>
      <c r="I111" s="174"/>
    </row>
    <row r="112" spans="1:9" ht="15">
      <c r="A112" s="60"/>
      <c r="B112" s="60"/>
      <c r="C112" s="60"/>
      <c r="D112" s="60"/>
      <c r="E112" s="60"/>
      <c r="F112" s="60"/>
      <c r="G112" s="60"/>
      <c r="H112" s="60"/>
      <c r="I112" s="60"/>
    </row>
    <row r="113" spans="1:9" ht="15.75">
      <c r="A113" s="61"/>
      <c r="B113" s="61"/>
      <c r="C113" s="61"/>
      <c r="D113" s="67"/>
      <c r="E113" s="67">
        <f>E99-E108</f>
        <v>0</v>
      </c>
      <c r="F113" s="61"/>
      <c r="G113" s="61"/>
      <c r="H113" s="61"/>
      <c r="I113" s="61"/>
    </row>
    <row r="114" spans="1:9" ht="15.75">
      <c r="A114" s="61"/>
      <c r="B114" s="61"/>
      <c r="C114" s="61"/>
      <c r="D114" s="61"/>
      <c r="E114" s="61"/>
      <c r="F114" s="61"/>
      <c r="G114" s="61"/>
      <c r="H114" s="61"/>
      <c r="I114" s="61"/>
    </row>
    <row r="117" ht="15">
      <c r="D117" s="104"/>
    </row>
    <row r="118" ht="15">
      <c r="D118" s="104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11:E111"/>
    <mergeCell ref="G111:I111"/>
    <mergeCell ref="A100:I100"/>
    <mergeCell ref="A110:B110"/>
    <mergeCell ref="C110:E110"/>
    <mergeCell ref="G110:I110"/>
  </mergeCells>
  <printOptions/>
  <pageMargins left="0.19" right="0.21" top="0.16" bottom="0.17" header="0.1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E8" sqref="E8"/>
    </sheetView>
  </sheetViews>
  <sheetFormatPr defaultColWidth="9.140625" defaultRowHeight="12.75"/>
  <cols>
    <col min="1" max="1" width="30.421875" style="47" customWidth="1"/>
    <col min="2" max="2" width="6.00390625" style="47" customWidth="1"/>
    <col min="3" max="5" width="9.140625" style="76" customWidth="1"/>
    <col min="6" max="9" width="7.00390625" style="76" customWidth="1"/>
    <col min="10" max="10" width="9.140625" style="3" customWidth="1"/>
    <col min="11" max="11" width="19.8515625" style="3" customWidth="1"/>
    <col min="12" max="19" width="7.00390625" style="3" customWidth="1"/>
    <col min="20" max="16384" width="9.140625" style="3" customWidth="1"/>
  </cols>
  <sheetData>
    <row r="1" spans="1:9" ht="14.25">
      <c r="A1" s="41"/>
      <c r="B1" s="41"/>
      <c r="C1" s="60"/>
      <c r="D1" s="60"/>
      <c r="E1" s="60"/>
      <c r="F1" s="60"/>
      <c r="G1" s="184" t="s">
        <v>152</v>
      </c>
      <c r="H1" s="184"/>
      <c r="I1" s="184"/>
    </row>
    <row r="2" spans="1:9" ht="14.25">
      <c r="A2" s="185" t="s">
        <v>63</v>
      </c>
      <c r="B2" s="185"/>
      <c r="C2" s="185"/>
      <c r="D2" s="185"/>
      <c r="E2" s="185"/>
      <c r="F2" s="185"/>
      <c r="G2" s="185"/>
      <c r="H2" s="185"/>
      <c r="I2" s="185"/>
    </row>
    <row r="3" spans="1:9" ht="7.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s="85" customFormat="1" ht="11.25">
      <c r="A4" s="182" t="s">
        <v>1</v>
      </c>
      <c r="B4" s="186" t="s">
        <v>2</v>
      </c>
      <c r="C4" s="186" t="s">
        <v>3</v>
      </c>
      <c r="D4" s="186" t="s">
        <v>4</v>
      </c>
      <c r="E4" s="183" t="s">
        <v>5</v>
      </c>
      <c r="F4" s="183" t="s">
        <v>6</v>
      </c>
      <c r="G4" s="183"/>
      <c r="H4" s="183"/>
      <c r="I4" s="183"/>
    </row>
    <row r="5" spans="1:9" s="85" customFormat="1" ht="21.75" customHeight="1">
      <c r="A5" s="182"/>
      <c r="B5" s="186"/>
      <c r="C5" s="186"/>
      <c r="D5" s="186"/>
      <c r="E5" s="183"/>
      <c r="F5" s="99" t="s">
        <v>7</v>
      </c>
      <c r="G5" s="99" t="s">
        <v>8</v>
      </c>
      <c r="H5" s="99" t="s">
        <v>9</v>
      </c>
      <c r="I5" s="99" t="s">
        <v>10</v>
      </c>
    </row>
    <row r="6" spans="1:9" s="85" customFormat="1" ht="8.25" customHeight="1">
      <c r="A6" s="83">
        <v>1</v>
      </c>
      <c r="B6" s="118">
        <v>2</v>
      </c>
      <c r="C6" s="118">
        <v>3</v>
      </c>
      <c r="D6" s="118">
        <v>4</v>
      </c>
      <c r="E6" s="118">
        <v>6</v>
      </c>
      <c r="F6" s="118">
        <v>7</v>
      </c>
      <c r="G6" s="118">
        <v>8</v>
      </c>
      <c r="H6" s="118">
        <v>9</v>
      </c>
      <c r="I6" s="118">
        <v>10</v>
      </c>
    </row>
    <row r="7" spans="1:9" ht="12" customHeight="1">
      <c r="A7" s="157" t="s">
        <v>64</v>
      </c>
      <c r="B7" s="157"/>
      <c r="C7" s="157"/>
      <c r="D7" s="157"/>
      <c r="E7" s="157"/>
      <c r="F7" s="157"/>
      <c r="G7" s="157"/>
      <c r="H7" s="157"/>
      <c r="I7" s="157"/>
    </row>
    <row r="8" spans="1:10" ht="33.75">
      <c r="A8" s="78" t="s">
        <v>65</v>
      </c>
      <c r="B8" s="79">
        <v>2000</v>
      </c>
      <c r="C8" s="70">
        <v>58</v>
      </c>
      <c r="D8" s="70">
        <v>83</v>
      </c>
      <c r="E8" s="70">
        <v>49</v>
      </c>
      <c r="F8" s="70">
        <v>49</v>
      </c>
      <c r="G8" s="70">
        <v>76</v>
      </c>
      <c r="H8" s="70">
        <v>102</v>
      </c>
      <c r="I8" s="70">
        <v>127</v>
      </c>
      <c r="J8" s="32"/>
    </row>
    <row r="9" spans="1:10" ht="28.5" customHeight="1">
      <c r="A9" s="78" t="s">
        <v>66</v>
      </c>
      <c r="B9" s="79">
        <v>2010</v>
      </c>
      <c r="C9" s="70"/>
      <c r="D9" s="70"/>
      <c r="E9" s="70"/>
      <c r="F9" s="70"/>
      <c r="G9" s="70"/>
      <c r="H9" s="70"/>
      <c r="I9" s="70"/>
      <c r="J9" s="32"/>
    </row>
    <row r="10" spans="1:14" ht="10.5" customHeight="1">
      <c r="A10" s="78" t="s">
        <v>67</v>
      </c>
      <c r="B10" s="79">
        <v>2030</v>
      </c>
      <c r="C10" s="70"/>
      <c r="D10" s="70"/>
      <c r="E10" s="70"/>
      <c r="F10" s="70"/>
      <c r="G10" s="70"/>
      <c r="H10" s="70"/>
      <c r="I10" s="70"/>
      <c r="J10" s="32"/>
      <c r="K10" s="73"/>
      <c r="L10" s="73"/>
      <c r="M10" s="73"/>
      <c r="N10" s="73"/>
    </row>
    <row r="11" spans="1:10" ht="22.5">
      <c r="A11" s="78" t="s">
        <v>68</v>
      </c>
      <c r="B11" s="79">
        <v>2031</v>
      </c>
      <c r="C11" s="70"/>
      <c r="D11" s="70"/>
      <c r="E11" s="70"/>
      <c r="F11" s="70"/>
      <c r="G11" s="70"/>
      <c r="H11" s="70"/>
      <c r="I11" s="70"/>
      <c r="J11" s="32"/>
    </row>
    <row r="12" spans="1:10" ht="11.25" customHeight="1">
      <c r="A12" s="78" t="s">
        <v>69</v>
      </c>
      <c r="B12" s="79">
        <v>2040</v>
      </c>
      <c r="C12" s="70"/>
      <c r="D12" s="70"/>
      <c r="E12" s="70"/>
      <c r="F12" s="70"/>
      <c r="G12" s="70"/>
      <c r="H12" s="70"/>
      <c r="I12" s="70"/>
      <c r="J12" s="32"/>
    </row>
    <row r="13" spans="1:10" ht="12" customHeight="1">
      <c r="A13" s="78" t="s">
        <v>70</v>
      </c>
      <c r="B13" s="79">
        <v>2050</v>
      </c>
      <c r="C13" s="70"/>
      <c r="D13" s="70"/>
      <c r="E13" s="70"/>
      <c r="F13" s="70"/>
      <c r="G13" s="70"/>
      <c r="H13" s="70"/>
      <c r="I13" s="70"/>
      <c r="J13" s="32"/>
    </row>
    <row r="14" spans="1:10" ht="12.75" customHeight="1">
      <c r="A14" s="78" t="s">
        <v>71</v>
      </c>
      <c r="B14" s="79">
        <v>2060</v>
      </c>
      <c r="C14" s="70"/>
      <c r="D14" s="70"/>
      <c r="E14" s="70"/>
      <c r="F14" s="70"/>
      <c r="G14" s="70"/>
      <c r="H14" s="70"/>
      <c r="I14" s="70"/>
      <c r="J14" s="32"/>
    </row>
    <row r="15" spans="1:10" ht="33.75">
      <c r="A15" s="78" t="s">
        <v>207</v>
      </c>
      <c r="B15" s="79"/>
      <c r="C15" s="70"/>
      <c r="D15" s="70"/>
      <c r="E15" s="70"/>
      <c r="F15" s="70"/>
      <c r="G15" s="70"/>
      <c r="H15" s="70"/>
      <c r="I15" s="70"/>
      <c r="J15" s="32"/>
    </row>
    <row r="16" spans="1:11" ht="33.75">
      <c r="A16" s="78" t="s">
        <v>72</v>
      </c>
      <c r="B16" s="79">
        <v>2070</v>
      </c>
      <c r="C16" s="70">
        <v>104</v>
      </c>
      <c r="D16" s="70">
        <v>186</v>
      </c>
      <c r="E16" s="70">
        <v>155</v>
      </c>
      <c r="F16" s="70">
        <f>F8+27</f>
        <v>76</v>
      </c>
      <c r="G16" s="70">
        <f>G8+26</f>
        <v>102</v>
      </c>
      <c r="H16" s="70">
        <f>102+25</f>
        <v>127</v>
      </c>
      <c r="I16" s="70">
        <f>127+28</f>
        <v>155</v>
      </c>
      <c r="J16" s="32"/>
      <c r="K16" s="32"/>
    </row>
    <row r="17" spans="1:10" ht="14.25">
      <c r="A17" s="157" t="s">
        <v>73</v>
      </c>
      <c r="B17" s="157"/>
      <c r="C17" s="157"/>
      <c r="D17" s="157"/>
      <c r="E17" s="157"/>
      <c r="F17" s="157"/>
      <c r="G17" s="157"/>
      <c r="H17" s="157"/>
      <c r="I17" s="157"/>
      <c r="J17" s="32"/>
    </row>
    <row r="18" spans="1:10" ht="33" customHeight="1">
      <c r="A18" s="119" t="s">
        <v>74</v>
      </c>
      <c r="B18" s="80">
        <v>2110</v>
      </c>
      <c r="C18" s="81">
        <f aca="true" t="shared" si="0" ref="C18:I18">C24</f>
        <v>310</v>
      </c>
      <c r="D18" s="81">
        <v>318.705</v>
      </c>
      <c r="E18" s="81">
        <f t="shared" si="0"/>
        <v>391.53</v>
      </c>
      <c r="F18" s="81">
        <f t="shared" si="0"/>
        <v>88</v>
      </c>
      <c r="G18" s="81">
        <f t="shared" si="0"/>
        <v>103</v>
      </c>
      <c r="H18" s="81">
        <f t="shared" si="0"/>
        <v>93</v>
      </c>
      <c r="I18" s="81">
        <f t="shared" si="0"/>
        <v>108</v>
      </c>
      <c r="J18" s="32"/>
    </row>
    <row r="19" spans="1:10" ht="12.75" customHeight="1">
      <c r="A19" s="82" t="s">
        <v>75</v>
      </c>
      <c r="B19" s="79">
        <v>2111</v>
      </c>
      <c r="C19" s="70"/>
      <c r="D19" s="70"/>
      <c r="E19" s="70"/>
      <c r="F19" s="70"/>
      <c r="G19" s="70"/>
      <c r="H19" s="70"/>
      <c r="I19" s="70"/>
      <c r="J19" s="32"/>
    </row>
    <row r="20" spans="1:10" ht="22.5">
      <c r="A20" s="82" t="s">
        <v>153</v>
      </c>
      <c r="B20" s="79">
        <v>2112</v>
      </c>
      <c r="C20" s="70"/>
      <c r="D20" s="70"/>
      <c r="E20" s="70"/>
      <c r="F20" s="70"/>
      <c r="G20" s="70"/>
      <c r="H20" s="70"/>
      <c r="I20" s="70"/>
      <c r="J20" s="32"/>
    </row>
    <row r="21" spans="1:10" ht="24" customHeight="1">
      <c r="A21" s="78" t="s">
        <v>154</v>
      </c>
      <c r="B21" s="83">
        <v>2113</v>
      </c>
      <c r="C21" s="70"/>
      <c r="D21" s="70"/>
      <c r="E21" s="70"/>
      <c r="F21" s="70"/>
      <c r="G21" s="70"/>
      <c r="H21" s="70"/>
      <c r="I21" s="70"/>
      <c r="J21" s="32"/>
    </row>
    <row r="22" spans="1:10" ht="14.25">
      <c r="A22" s="78" t="s">
        <v>76</v>
      </c>
      <c r="B22" s="83">
        <v>2114</v>
      </c>
      <c r="C22" s="70"/>
      <c r="D22" s="70"/>
      <c r="E22" s="70"/>
      <c r="F22" s="70"/>
      <c r="G22" s="70"/>
      <c r="H22" s="70"/>
      <c r="I22" s="70"/>
      <c r="J22" s="32"/>
    </row>
    <row r="23" spans="1:20" ht="12.75" customHeight="1">
      <c r="A23" s="78" t="s">
        <v>77</v>
      </c>
      <c r="B23" s="83">
        <v>2115</v>
      </c>
      <c r="C23" s="70"/>
      <c r="D23" s="70"/>
      <c r="E23" s="70"/>
      <c r="F23" s="70"/>
      <c r="G23" s="70"/>
      <c r="H23" s="70"/>
      <c r="I23" s="70"/>
      <c r="J23" s="3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14.25">
      <c r="A24" s="78" t="s">
        <v>78</v>
      </c>
      <c r="B24" s="83">
        <v>2116</v>
      </c>
      <c r="C24" s="70">
        <v>310</v>
      </c>
      <c r="D24" s="70">
        <v>318.705</v>
      </c>
      <c r="E24" s="70">
        <f>'І Фін результат 2022'!E104*1.5%</f>
        <v>391.53</v>
      </c>
      <c r="F24" s="70">
        <v>88</v>
      </c>
      <c r="G24" s="70">
        <v>103</v>
      </c>
      <c r="H24" s="70">
        <v>93</v>
      </c>
      <c r="I24" s="70">
        <v>108</v>
      </c>
      <c r="J24" s="3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30" customHeight="1">
      <c r="A25" s="119" t="s">
        <v>79</v>
      </c>
      <c r="B25" s="84">
        <v>2120</v>
      </c>
      <c r="C25" s="81">
        <f>C26+C29+C28</f>
        <v>3735</v>
      </c>
      <c r="D25" s="81">
        <v>3874.46</v>
      </c>
      <c r="E25" s="81">
        <f>E26+E28+E30+E32+E31</f>
        <v>4744.36</v>
      </c>
      <c r="F25" s="81">
        <f>F26+F28+F30+F32+F31</f>
        <v>1066</v>
      </c>
      <c r="G25" s="81">
        <f>G26+G28+G30+G32+G31</f>
        <v>1247</v>
      </c>
      <c r="H25" s="81">
        <f>H26+H28+H30+H32+H31</f>
        <v>1126</v>
      </c>
      <c r="I25" s="81">
        <f>I26+I28+I30+I32+I31</f>
        <v>1305</v>
      </c>
      <c r="J25" s="3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12" customHeight="1">
      <c r="A26" s="78" t="s">
        <v>77</v>
      </c>
      <c r="B26" s="83">
        <v>2121</v>
      </c>
      <c r="C26" s="70">
        <v>3693</v>
      </c>
      <c r="D26" s="70">
        <v>3824.46</v>
      </c>
      <c r="E26" s="70">
        <f>'І Фін результат 2022'!E104*18%</f>
        <v>4698.36</v>
      </c>
      <c r="F26" s="70">
        <v>1054</v>
      </c>
      <c r="G26" s="70">
        <v>1235</v>
      </c>
      <c r="H26" s="70">
        <v>1114</v>
      </c>
      <c r="I26" s="70">
        <v>1295</v>
      </c>
      <c r="J26" s="3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10.5" customHeight="1">
      <c r="A27" s="78" t="s">
        <v>80</v>
      </c>
      <c r="B27" s="83">
        <v>2122</v>
      </c>
      <c r="C27" s="70"/>
      <c r="D27" s="70"/>
      <c r="E27" s="70"/>
      <c r="F27" s="70"/>
      <c r="G27" s="70"/>
      <c r="H27" s="70"/>
      <c r="I27" s="70"/>
      <c r="J27" s="3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12" customHeight="1">
      <c r="A28" s="78" t="s">
        <v>81</v>
      </c>
      <c r="B28" s="83">
        <v>2123</v>
      </c>
      <c r="C28" s="70">
        <v>2</v>
      </c>
      <c r="D28" s="70">
        <v>5</v>
      </c>
      <c r="E28" s="70">
        <v>1</v>
      </c>
      <c r="F28" s="68">
        <v>1</v>
      </c>
      <c r="G28" s="68"/>
      <c r="H28" s="68"/>
      <c r="I28" s="68"/>
      <c r="J28" s="32"/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0" ht="12" customHeight="1">
      <c r="A29" s="78" t="s">
        <v>78</v>
      </c>
      <c r="B29" s="83">
        <v>2124</v>
      </c>
      <c r="C29" s="70">
        <v>40</v>
      </c>
      <c r="D29" s="70">
        <v>45</v>
      </c>
      <c r="E29" s="70">
        <f>E30+E32</f>
        <v>45</v>
      </c>
      <c r="F29" s="70">
        <f>F30+F32</f>
        <v>11</v>
      </c>
      <c r="G29" s="70">
        <f>G30+G32</f>
        <v>12</v>
      </c>
      <c r="H29" s="70">
        <f>H30+H32</f>
        <v>12</v>
      </c>
      <c r="I29" s="70">
        <f>I30+I32</f>
        <v>10</v>
      </c>
      <c r="J29" s="32"/>
      <c r="K29" s="122"/>
      <c r="L29" s="122"/>
      <c r="M29" s="122"/>
      <c r="N29" s="122"/>
      <c r="O29" s="122"/>
      <c r="P29" s="122"/>
      <c r="Q29" s="122"/>
      <c r="R29" s="122"/>
      <c r="S29" s="122"/>
      <c r="T29" s="122"/>
    </row>
    <row r="30" spans="1:20" ht="10.5" customHeight="1">
      <c r="A30" s="78" t="s">
        <v>211</v>
      </c>
      <c r="B30" s="83"/>
      <c r="C30" s="70">
        <v>25</v>
      </c>
      <c r="D30" s="70">
        <v>27</v>
      </c>
      <c r="E30" s="70">
        <f>F30+G30+H30+I30</f>
        <v>27</v>
      </c>
      <c r="F30" s="70">
        <v>7</v>
      </c>
      <c r="G30" s="70">
        <v>7</v>
      </c>
      <c r="H30" s="70">
        <v>7</v>
      </c>
      <c r="I30" s="70">
        <v>6</v>
      </c>
      <c r="J30" s="3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ht="9.75" customHeight="1">
      <c r="A31" s="78" t="s">
        <v>205</v>
      </c>
      <c r="B31" s="83"/>
      <c r="C31" s="70"/>
      <c r="D31" s="70"/>
      <c r="E31" s="70"/>
      <c r="F31" s="70"/>
      <c r="G31" s="70"/>
      <c r="H31" s="70"/>
      <c r="I31" s="70"/>
      <c r="J31" s="32"/>
      <c r="K31" s="122"/>
      <c r="L31" s="122"/>
      <c r="M31" s="122"/>
      <c r="N31" s="122"/>
      <c r="O31" s="122"/>
      <c r="P31" s="122"/>
      <c r="Q31" s="122"/>
      <c r="R31" s="122"/>
      <c r="S31" s="122"/>
      <c r="T31" s="122"/>
    </row>
    <row r="32" spans="1:20" ht="11.25" customHeight="1">
      <c r="A32" s="78" t="s">
        <v>212</v>
      </c>
      <c r="B32" s="83"/>
      <c r="C32" s="70">
        <v>15</v>
      </c>
      <c r="D32" s="68">
        <v>18</v>
      </c>
      <c r="E32" s="68">
        <f>F32+G32+H32+I32</f>
        <v>18</v>
      </c>
      <c r="F32" s="68">
        <v>4</v>
      </c>
      <c r="G32" s="68">
        <v>5</v>
      </c>
      <c r="H32" s="68">
        <v>5</v>
      </c>
      <c r="I32" s="68">
        <v>4</v>
      </c>
      <c r="J32" s="32"/>
      <c r="K32" s="122"/>
      <c r="L32" s="122"/>
      <c r="M32" s="122"/>
      <c r="N32" s="122"/>
      <c r="O32" s="122"/>
      <c r="P32" s="122"/>
      <c r="Q32" s="122"/>
      <c r="R32" s="122"/>
      <c r="S32" s="122"/>
      <c r="T32" s="122"/>
    </row>
    <row r="33" spans="1:20" ht="21" customHeight="1">
      <c r="A33" s="119" t="s">
        <v>82</v>
      </c>
      <c r="B33" s="84">
        <v>2130</v>
      </c>
      <c r="C33" s="81">
        <f>C35</f>
        <v>4454</v>
      </c>
      <c r="D33" s="81">
        <v>4674</v>
      </c>
      <c r="E33" s="81">
        <f>E35</f>
        <v>5742</v>
      </c>
      <c r="F33" s="81">
        <f>F35</f>
        <v>1288</v>
      </c>
      <c r="G33" s="81">
        <f>G35</f>
        <v>1509</v>
      </c>
      <c r="H33" s="81">
        <f>H35</f>
        <v>1362</v>
      </c>
      <c r="I33" s="81">
        <f>I35</f>
        <v>1583</v>
      </c>
      <c r="J33" s="3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19" ht="10.5" customHeight="1">
      <c r="A34" s="78" t="s">
        <v>83</v>
      </c>
      <c r="B34" s="83">
        <v>2131</v>
      </c>
      <c r="C34" s="70"/>
      <c r="D34" s="70"/>
      <c r="E34" s="70"/>
      <c r="F34" s="70"/>
      <c r="G34" s="70"/>
      <c r="H34" s="70"/>
      <c r="I34" s="70"/>
      <c r="J34" s="32"/>
      <c r="N34" s="2"/>
      <c r="O34" s="2"/>
      <c r="P34" s="2"/>
      <c r="Q34" s="2"/>
      <c r="R34" s="2"/>
      <c r="S34" s="2"/>
    </row>
    <row r="35" spans="1:19" ht="21.75" customHeight="1">
      <c r="A35" s="78" t="s">
        <v>84</v>
      </c>
      <c r="B35" s="83">
        <v>2132</v>
      </c>
      <c r="C35" s="70">
        <v>4454</v>
      </c>
      <c r="D35" s="70">
        <v>4674</v>
      </c>
      <c r="E35" s="70">
        <f>'І Фін результат 2022'!E105</f>
        <v>5742</v>
      </c>
      <c r="F35" s="70">
        <f>'І Фін результат 2022'!F105</f>
        <v>1288</v>
      </c>
      <c r="G35" s="70">
        <f>'І Фін результат 2022'!G105</f>
        <v>1509</v>
      </c>
      <c r="H35" s="70">
        <f>'І Фін результат 2022'!H105</f>
        <v>1362</v>
      </c>
      <c r="I35" s="70">
        <f>'І Фін результат 2022'!I105</f>
        <v>1583</v>
      </c>
      <c r="J35" s="32"/>
      <c r="N35" s="2"/>
      <c r="O35" s="2"/>
      <c r="P35" s="2"/>
      <c r="Q35" s="2"/>
      <c r="R35" s="2"/>
      <c r="S35" s="2"/>
    </row>
    <row r="36" spans="1:19" ht="22.5">
      <c r="A36" s="78" t="s">
        <v>85</v>
      </c>
      <c r="B36" s="83">
        <v>2133</v>
      </c>
      <c r="C36" s="70"/>
      <c r="D36" s="70"/>
      <c r="E36" s="70"/>
      <c r="F36" s="70"/>
      <c r="G36" s="70"/>
      <c r="H36" s="70"/>
      <c r="I36" s="70"/>
      <c r="J36" s="32"/>
      <c r="N36" s="2"/>
      <c r="O36" s="2"/>
      <c r="P36" s="2"/>
      <c r="Q36" s="2"/>
      <c r="R36" s="2"/>
      <c r="S36" s="2"/>
    </row>
    <row r="37" spans="1:19" ht="21">
      <c r="A37" s="119" t="s">
        <v>86</v>
      </c>
      <c r="B37" s="84">
        <v>2140</v>
      </c>
      <c r="C37" s="69"/>
      <c r="D37" s="69"/>
      <c r="E37" s="69"/>
      <c r="F37" s="69"/>
      <c r="G37" s="69"/>
      <c r="H37" s="69"/>
      <c r="I37" s="69"/>
      <c r="L37" s="32"/>
      <c r="M37" s="32"/>
      <c r="N37" s="123"/>
      <c r="O37" s="123"/>
      <c r="P37" s="123"/>
      <c r="Q37" s="2"/>
      <c r="R37" s="2"/>
      <c r="S37" s="2"/>
    </row>
    <row r="38" spans="1:19" ht="45">
      <c r="A38" s="78" t="s">
        <v>87</v>
      </c>
      <c r="B38" s="83">
        <v>2141</v>
      </c>
      <c r="C38" s="68"/>
      <c r="D38" s="68"/>
      <c r="E38" s="68"/>
      <c r="F38" s="68"/>
      <c r="G38" s="68"/>
      <c r="H38" s="68"/>
      <c r="I38" s="68"/>
      <c r="N38" s="2"/>
      <c r="O38" s="2"/>
      <c r="P38" s="2"/>
      <c r="Q38" s="2"/>
      <c r="R38" s="2"/>
      <c r="S38" s="2"/>
    </row>
    <row r="39" spans="1:9" ht="22.5">
      <c r="A39" s="78" t="s">
        <v>88</v>
      </c>
      <c r="B39" s="83">
        <v>2142</v>
      </c>
      <c r="C39" s="68"/>
      <c r="D39" s="68"/>
      <c r="E39" s="68"/>
      <c r="F39" s="68"/>
      <c r="G39" s="68"/>
      <c r="H39" s="68"/>
      <c r="I39" s="68"/>
    </row>
    <row r="40" spans="1:9" ht="3" customHeight="1">
      <c r="A40" s="56"/>
      <c r="B40" s="55"/>
      <c r="C40" s="91"/>
      <c r="D40" s="91"/>
      <c r="E40" s="91"/>
      <c r="F40" s="91"/>
      <c r="G40" s="91"/>
      <c r="H40" s="91"/>
      <c r="I40" s="91"/>
    </row>
    <row r="41" spans="1:9" ht="14.25">
      <c r="A41" s="160" t="s">
        <v>195</v>
      </c>
      <c r="B41" s="161"/>
      <c r="C41" s="158" t="s">
        <v>89</v>
      </c>
      <c r="D41" s="159"/>
      <c r="E41" s="159"/>
      <c r="F41" s="66"/>
      <c r="G41" s="178" t="s">
        <v>213</v>
      </c>
      <c r="H41" s="178"/>
      <c r="I41" s="178"/>
    </row>
    <row r="42" spans="1:9" ht="10.5" customHeight="1">
      <c r="A42" s="57"/>
      <c r="B42" s="49"/>
      <c r="C42" s="156"/>
      <c r="D42" s="156"/>
      <c r="E42" s="156"/>
      <c r="F42" s="100"/>
      <c r="G42" s="100"/>
      <c r="H42" s="60"/>
      <c r="I42" s="101"/>
    </row>
    <row r="43" spans="1:9" ht="14.25">
      <c r="A43" s="41" t="s">
        <v>202</v>
      </c>
      <c r="B43" s="41"/>
      <c r="C43" s="155"/>
      <c r="D43" s="155"/>
      <c r="E43" s="155"/>
      <c r="F43" s="60"/>
      <c r="G43" s="174" t="s">
        <v>214</v>
      </c>
      <c r="H43" s="174"/>
      <c r="I43" s="174"/>
    </row>
  </sheetData>
  <sheetProtection/>
  <mergeCells count="16">
    <mergeCell ref="C43:E43"/>
    <mergeCell ref="G43:I43"/>
    <mergeCell ref="C42:E42"/>
    <mergeCell ref="A7:I7"/>
    <mergeCell ref="A17:I17"/>
    <mergeCell ref="C41:E41"/>
    <mergeCell ref="G41:I41"/>
    <mergeCell ref="A41:B4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9.7109375" style="48" customWidth="1"/>
    <col min="2" max="2" width="6.421875" style="48" customWidth="1"/>
    <col min="3" max="3" width="9.140625" style="77" customWidth="1"/>
    <col min="4" max="4" width="10.00390625" style="77" bestFit="1" customWidth="1"/>
    <col min="5" max="5" width="7.421875" style="77" customWidth="1"/>
    <col min="6" max="6" width="7.00390625" style="77" customWidth="1"/>
    <col min="7" max="7" width="6.7109375" style="77" customWidth="1"/>
    <col min="8" max="8" width="7.57421875" style="77" customWidth="1"/>
    <col min="9" max="9" width="7.00390625" style="77" customWidth="1"/>
    <col min="10" max="16384" width="9.140625" style="3" customWidth="1"/>
  </cols>
  <sheetData>
    <row r="1" spans="1:9" ht="14.25">
      <c r="A1" s="60"/>
      <c r="B1" s="60"/>
      <c r="C1" s="60"/>
      <c r="D1" s="60"/>
      <c r="E1" s="60"/>
      <c r="F1" s="60"/>
      <c r="G1" s="184" t="s">
        <v>155</v>
      </c>
      <c r="H1" s="184"/>
      <c r="I1" s="184"/>
    </row>
    <row r="2" spans="1:9" ht="14.25">
      <c r="A2" s="163" t="s">
        <v>156</v>
      </c>
      <c r="B2" s="163"/>
      <c r="C2" s="163"/>
      <c r="D2" s="163"/>
      <c r="E2" s="163"/>
      <c r="F2" s="163"/>
      <c r="G2" s="163"/>
      <c r="H2" s="163"/>
      <c r="I2" s="163"/>
    </row>
    <row r="3" spans="1:9" ht="6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s="46" customFormat="1" ht="13.5" customHeight="1">
      <c r="A4" s="154" t="s">
        <v>1</v>
      </c>
      <c r="B4" s="188" t="s">
        <v>90</v>
      </c>
      <c r="C4" s="188" t="s">
        <v>3</v>
      </c>
      <c r="D4" s="188" t="s">
        <v>91</v>
      </c>
      <c r="E4" s="164" t="s">
        <v>5</v>
      </c>
      <c r="F4" s="164" t="s">
        <v>6</v>
      </c>
      <c r="G4" s="164"/>
      <c r="H4" s="164"/>
      <c r="I4" s="164"/>
    </row>
    <row r="5" spans="1:9" s="46" customFormat="1" ht="12" customHeight="1">
      <c r="A5" s="187"/>
      <c r="B5" s="188"/>
      <c r="C5" s="188"/>
      <c r="D5" s="188"/>
      <c r="E5" s="164"/>
      <c r="F5" s="120" t="s">
        <v>7</v>
      </c>
      <c r="G5" s="120" t="s">
        <v>8</v>
      </c>
      <c r="H5" s="120" t="s">
        <v>9</v>
      </c>
      <c r="I5" s="120" t="s">
        <v>10</v>
      </c>
    </row>
    <row r="6" spans="1:9" s="85" customFormat="1" ht="11.25">
      <c r="A6" s="97">
        <v>1</v>
      </c>
      <c r="B6" s="99">
        <v>2</v>
      </c>
      <c r="C6" s="99">
        <v>3</v>
      </c>
      <c r="D6" s="99">
        <v>4</v>
      </c>
      <c r="E6" s="99">
        <v>6</v>
      </c>
      <c r="F6" s="99">
        <v>7</v>
      </c>
      <c r="G6" s="99">
        <v>8</v>
      </c>
      <c r="H6" s="99">
        <v>9</v>
      </c>
      <c r="I6" s="99">
        <v>10</v>
      </c>
    </row>
    <row r="7" spans="1:9" s="85" customFormat="1" ht="13.5" customHeight="1">
      <c r="A7" s="189" t="s">
        <v>92</v>
      </c>
      <c r="B7" s="190"/>
      <c r="C7" s="190"/>
      <c r="D7" s="190"/>
      <c r="E7" s="190"/>
      <c r="F7" s="190"/>
      <c r="G7" s="190"/>
      <c r="H7" s="190"/>
      <c r="I7" s="191"/>
    </row>
    <row r="8" spans="1:9" s="85" customFormat="1" ht="21">
      <c r="A8" s="132" t="s">
        <v>93</v>
      </c>
      <c r="B8" s="133">
        <v>3000</v>
      </c>
      <c r="C8" s="134">
        <v>45430</v>
      </c>
      <c r="D8" s="69">
        <v>50855</v>
      </c>
      <c r="E8" s="69">
        <f>E12+E15</f>
        <v>51384</v>
      </c>
      <c r="F8" s="69">
        <f>F12+F15</f>
        <v>11581</v>
      </c>
      <c r="G8" s="69">
        <f>G12+G15</f>
        <v>13984</v>
      </c>
      <c r="H8" s="69">
        <f>H12+H15</f>
        <v>12573</v>
      </c>
      <c r="I8" s="69">
        <f>I12+I15</f>
        <v>13246</v>
      </c>
    </row>
    <row r="9" spans="1:9" s="85" customFormat="1" ht="21.75" customHeight="1">
      <c r="A9" s="82" t="s">
        <v>94</v>
      </c>
      <c r="B9" s="105">
        <v>3010</v>
      </c>
      <c r="C9" s="68"/>
      <c r="D9" s="68"/>
      <c r="E9" s="68"/>
      <c r="F9" s="68"/>
      <c r="G9" s="68"/>
      <c r="H9" s="68"/>
      <c r="I9" s="68"/>
    </row>
    <row r="10" spans="1:9" s="85" customFormat="1" ht="13.5" customHeight="1">
      <c r="A10" s="82" t="s">
        <v>95</v>
      </c>
      <c r="B10" s="105">
        <v>3020</v>
      </c>
      <c r="C10" s="68"/>
      <c r="D10" s="68"/>
      <c r="E10" s="68"/>
      <c r="F10" s="68"/>
      <c r="G10" s="68"/>
      <c r="H10" s="68"/>
      <c r="I10" s="68"/>
    </row>
    <row r="11" spans="1:9" s="85" customFormat="1" ht="13.5" customHeight="1">
      <c r="A11" s="82" t="s">
        <v>96</v>
      </c>
      <c r="B11" s="105">
        <v>3021</v>
      </c>
      <c r="C11" s="68"/>
      <c r="D11" s="68"/>
      <c r="E11" s="68"/>
      <c r="F11" s="68"/>
      <c r="G11" s="68"/>
      <c r="H11" s="68"/>
      <c r="I11" s="68"/>
    </row>
    <row r="12" spans="1:9" s="85" customFormat="1" ht="12.75">
      <c r="A12" s="82" t="s">
        <v>97</v>
      </c>
      <c r="B12" s="105">
        <v>3030</v>
      </c>
      <c r="C12" s="88">
        <v>44771</v>
      </c>
      <c r="D12" s="68">
        <v>50271</v>
      </c>
      <c r="E12" s="68">
        <v>50587</v>
      </c>
      <c r="F12" s="68">
        <v>11408</v>
      </c>
      <c r="G12" s="68">
        <f>13190+586</f>
        <v>13776</v>
      </c>
      <c r="H12" s="68">
        <v>12370</v>
      </c>
      <c r="I12" s="68">
        <v>13033</v>
      </c>
    </row>
    <row r="13" spans="1:9" s="85" customFormat="1" ht="22.5">
      <c r="A13" s="82" t="s">
        <v>98</v>
      </c>
      <c r="B13" s="105">
        <v>3040</v>
      </c>
      <c r="C13" s="88"/>
      <c r="D13" s="68"/>
      <c r="E13" s="68"/>
      <c r="F13" s="68"/>
      <c r="G13" s="68"/>
      <c r="H13" s="68"/>
      <c r="I13" s="68"/>
    </row>
    <row r="14" spans="1:9" s="85" customFormat="1" ht="22.5">
      <c r="A14" s="82" t="s">
        <v>157</v>
      </c>
      <c r="B14" s="105">
        <v>3050</v>
      </c>
      <c r="C14" s="88"/>
      <c r="D14" s="68"/>
      <c r="E14" s="68"/>
      <c r="F14" s="68"/>
      <c r="G14" s="68"/>
      <c r="H14" s="68"/>
      <c r="I14" s="68"/>
    </row>
    <row r="15" spans="1:9" s="85" customFormat="1" ht="33.75">
      <c r="A15" s="82" t="s">
        <v>221</v>
      </c>
      <c r="B15" s="105">
        <v>3060</v>
      </c>
      <c r="C15" s="88">
        <v>659</v>
      </c>
      <c r="D15" s="68">
        <v>584</v>
      </c>
      <c r="E15" s="68">
        <v>797</v>
      </c>
      <c r="F15" s="117">
        <v>173</v>
      </c>
      <c r="G15" s="117">
        <v>208</v>
      </c>
      <c r="H15" s="117">
        <v>203</v>
      </c>
      <c r="I15" s="117">
        <v>213</v>
      </c>
    </row>
    <row r="16" spans="1:9" s="85" customFormat="1" ht="21">
      <c r="A16" s="98" t="s">
        <v>99</v>
      </c>
      <c r="B16" s="106">
        <v>3100</v>
      </c>
      <c r="C16" s="69">
        <f>C17+C18+C20+C28</f>
        <v>45400</v>
      </c>
      <c r="D16" s="69">
        <v>50752</v>
      </c>
      <c r="E16" s="69">
        <f>E17+E18+E20</f>
        <v>51288</v>
      </c>
      <c r="F16" s="69">
        <f>F17+F18+F20</f>
        <v>11556</v>
      </c>
      <c r="G16" s="69">
        <f>G17+G18+G20</f>
        <v>13961</v>
      </c>
      <c r="H16" s="69">
        <f>H17+H18+H20</f>
        <v>12551</v>
      </c>
      <c r="I16" s="69">
        <f>I17+I18+I20</f>
        <v>13220</v>
      </c>
    </row>
    <row r="17" spans="1:9" s="85" customFormat="1" ht="22.5">
      <c r="A17" s="82" t="s">
        <v>100</v>
      </c>
      <c r="B17" s="105">
        <v>3110</v>
      </c>
      <c r="C17" s="68">
        <v>20429</v>
      </c>
      <c r="D17" s="68">
        <v>24786</v>
      </c>
      <c r="E17" s="68">
        <f>F17+G17+H17+I17</f>
        <v>19399</v>
      </c>
      <c r="F17" s="68">
        <f>4105+296</f>
        <v>4401</v>
      </c>
      <c r="G17" s="68">
        <f>4710+586+284</f>
        <v>5580</v>
      </c>
      <c r="H17" s="68">
        <f>4707+279</f>
        <v>4986</v>
      </c>
      <c r="I17" s="68">
        <f>4143+289</f>
        <v>4432</v>
      </c>
    </row>
    <row r="18" spans="1:9" s="85" customFormat="1" ht="22.5">
      <c r="A18" s="82" t="s">
        <v>206</v>
      </c>
      <c r="B18" s="105">
        <v>3120</v>
      </c>
      <c r="C18" s="68">
        <v>24614</v>
      </c>
      <c r="D18" s="68">
        <v>25921</v>
      </c>
      <c r="E18" s="68">
        <f>'І Фін результат 2022'!E104+'І Фін результат 2022'!E105</f>
        <v>31844</v>
      </c>
      <c r="F18" s="68">
        <f>'І Фін результат 2022'!F104+'І Фін результат 2022'!F105</f>
        <v>7144</v>
      </c>
      <c r="G18" s="68">
        <f>'І Фін результат 2022'!G104+'І Фін результат 2022'!G105</f>
        <v>8369</v>
      </c>
      <c r="H18" s="68">
        <f>'І Фін результат 2022'!H104+'І Фін результат 2022'!H105</f>
        <v>7553</v>
      </c>
      <c r="I18" s="68">
        <f>'І Фін результат 2022'!I104+'І Фін результат 2022'!I105</f>
        <v>8778</v>
      </c>
    </row>
    <row r="19" spans="1:9" s="85" customFormat="1" ht="22.5">
      <c r="A19" s="82" t="s">
        <v>158</v>
      </c>
      <c r="B19" s="105">
        <v>3130</v>
      </c>
      <c r="C19" s="68"/>
      <c r="D19" s="68"/>
      <c r="E19" s="68"/>
      <c r="F19" s="68"/>
      <c r="G19" s="68"/>
      <c r="H19" s="68"/>
      <c r="I19" s="68"/>
    </row>
    <row r="20" spans="1:9" s="85" customFormat="1" ht="22.5">
      <c r="A20" s="82" t="s">
        <v>101</v>
      </c>
      <c r="B20" s="105">
        <v>3140</v>
      </c>
      <c r="C20" s="68">
        <v>40</v>
      </c>
      <c r="D20" s="68">
        <v>45</v>
      </c>
      <c r="E20" s="68">
        <f>E21+E24</f>
        <v>45</v>
      </c>
      <c r="F20" s="68">
        <f>F21+F24</f>
        <v>11</v>
      </c>
      <c r="G20" s="68">
        <f>G21+G24</f>
        <v>12</v>
      </c>
      <c r="H20" s="68">
        <f>H21+H24</f>
        <v>12</v>
      </c>
      <c r="I20" s="68">
        <f>I21+I24</f>
        <v>10</v>
      </c>
    </row>
    <row r="21" spans="1:9" s="85" customFormat="1" ht="15" customHeight="1">
      <c r="A21" s="82" t="s">
        <v>116</v>
      </c>
      <c r="B21" s="79">
        <v>3141</v>
      </c>
      <c r="C21" s="68">
        <v>25</v>
      </c>
      <c r="D21" s="68">
        <v>27</v>
      </c>
      <c r="E21" s="68">
        <f>'ІІ Розр з бюджетом 2022'!E30</f>
        <v>27</v>
      </c>
      <c r="F21" s="68">
        <f>'ІІ Розр з бюджетом 2022'!F30</f>
        <v>7</v>
      </c>
      <c r="G21" s="68">
        <f>'ІІ Розр з бюджетом 2022'!G30</f>
        <v>7</v>
      </c>
      <c r="H21" s="68">
        <f>'ІІ Розр з бюджетом 2022'!H30</f>
        <v>7</v>
      </c>
      <c r="I21" s="68">
        <f>'ІІ Розр з бюджетом 2022'!I30</f>
        <v>6</v>
      </c>
    </row>
    <row r="22" spans="1:9" s="85" customFormat="1" ht="11.25">
      <c r="A22" s="82" t="s">
        <v>102</v>
      </c>
      <c r="B22" s="79">
        <v>3142</v>
      </c>
      <c r="C22" s="68"/>
      <c r="D22" s="68"/>
      <c r="E22" s="68"/>
      <c r="F22" s="68"/>
      <c r="G22" s="68"/>
      <c r="H22" s="68"/>
      <c r="I22" s="68"/>
    </row>
    <row r="23" spans="1:9" s="85" customFormat="1" ht="11.25">
      <c r="A23" s="82" t="s">
        <v>77</v>
      </c>
      <c r="B23" s="79">
        <v>3143</v>
      </c>
      <c r="C23" s="68"/>
      <c r="D23" s="68"/>
      <c r="E23" s="68"/>
      <c r="F23" s="68"/>
      <c r="G23" s="68"/>
      <c r="H23" s="68"/>
      <c r="I23" s="68"/>
    </row>
    <row r="24" spans="1:9" s="85" customFormat="1" ht="17.25" customHeight="1">
      <c r="A24" s="82" t="s">
        <v>103</v>
      </c>
      <c r="B24" s="79">
        <v>3144</v>
      </c>
      <c r="C24" s="68">
        <v>15</v>
      </c>
      <c r="D24" s="68">
        <v>18</v>
      </c>
      <c r="E24" s="68">
        <f>E25</f>
        <v>18</v>
      </c>
      <c r="F24" s="68">
        <f>F25</f>
        <v>4</v>
      </c>
      <c r="G24" s="68">
        <f>G25</f>
        <v>5</v>
      </c>
      <c r="H24" s="68">
        <f>H25</f>
        <v>5</v>
      </c>
      <c r="I24" s="68">
        <f>I25</f>
        <v>4</v>
      </c>
    </row>
    <row r="25" spans="1:9" s="85" customFormat="1" ht="25.5" customHeight="1">
      <c r="A25" s="82" t="s">
        <v>159</v>
      </c>
      <c r="B25" s="79" t="s">
        <v>171</v>
      </c>
      <c r="C25" s="68">
        <v>15</v>
      </c>
      <c r="D25" s="68">
        <v>18</v>
      </c>
      <c r="E25" s="68">
        <f>'ІІ Розр з бюджетом 2022'!E32</f>
        <v>18</v>
      </c>
      <c r="F25" s="68">
        <f>'ІІ Розр з бюджетом 2022'!F32</f>
        <v>4</v>
      </c>
      <c r="G25" s="68">
        <f>'ІІ Розр з бюджетом 2022'!G32</f>
        <v>5</v>
      </c>
      <c r="H25" s="68">
        <f>'ІІ Розр з бюджетом 2022'!H32</f>
        <v>5</v>
      </c>
      <c r="I25" s="68">
        <f>'ІІ Розр з бюджетом 2022'!I32</f>
        <v>4</v>
      </c>
    </row>
    <row r="26" spans="1:9" s="85" customFormat="1" ht="11.25">
      <c r="A26" s="82" t="s">
        <v>104</v>
      </c>
      <c r="B26" s="79">
        <v>3150</v>
      </c>
      <c r="C26" s="68"/>
      <c r="D26" s="68"/>
      <c r="E26" s="68"/>
      <c r="F26" s="68"/>
      <c r="G26" s="68"/>
      <c r="H26" s="68"/>
      <c r="I26" s="68"/>
    </row>
    <row r="27" spans="1:9" s="85" customFormat="1" ht="11.25">
      <c r="A27" s="82" t="s">
        <v>105</v>
      </c>
      <c r="B27" s="105">
        <v>3160</v>
      </c>
      <c r="C27" s="68"/>
      <c r="D27" s="68"/>
      <c r="E27" s="68"/>
      <c r="F27" s="68"/>
      <c r="G27" s="68"/>
      <c r="H27" s="68"/>
      <c r="I27" s="68"/>
    </row>
    <row r="28" spans="1:9" s="85" customFormat="1" ht="11.25">
      <c r="A28" s="82" t="s">
        <v>21</v>
      </c>
      <c r="B28" s="105">
        <v>3170</v>
      </c>
      <c r="C28" s="68">
        <v>317</v>
      </c>
      <c r="D28" s="68"/>
      <c r="E28" s="68"/>
      <c r="F28" s="68"/>
      <c r="G28" s="68"/>
      <c r="H28" s="68"/>
      <c r="I28" s="68"/>
    </row>
    <row r="29" spans="1:9" s="85" customFormat="1" ht="21">
      <c r="A29" s="98" t="s">
        <v>106</v>
      </c>
      <c r="B29" s="106">
        <v>3195</v>
      </c>
      <c r="C29" s="69"/>
      <c r="D29" s="69"/>
      <c r="E29" s="69"/>
      <c r="F29" s="69"/>
      <c r="G29" s="69"/>
      <c r="H29" s="69"/>
      <c r="I29" s="69"/>
    </row>
    <row r="30" spans="1:9" s="85" customFormat="1" ht="12.75" customHeight="1">
      <c r="A30" s="189" t="s">
        <v>107</v>
      </c>
      <c r="B30" s="190"/>
      <c r="C30" s="190"/>
      <c r="D30" s="190"/>
      <c r="E30" s="190"/>
      <c r="F30" s="190"/>
      <c r="G30" s="190"/>
      <c r="H30" s="190"/>
      <c r="I30" s="191"/>
    </row>
    <row r="31" spans="1:9" s="85" customFormat="1" ht="22.5" customHeight="1">
      <c r="A31" s="132" t="s">
        <v>108</v>
      </c>
      <c r="B31" s="133">
        <v>3200</v>
      </c>
      <c r="C31" s="69"/>
      <c r="D31" s="69"/>
      <c r="E31" s="69"/>
      <c r="F31" s="69"/>
      <c r="G31" s="69"/>
      <c r="H31" s="69"/>
      <c r="I31" s="69"/>
    </row>
    <row r="32" spans="1:9" s="85" customFormat="1" ht="13.5" customHeight="1">
      <c r="A32" s="82" t="s">
        <v>109</v>
      </c>
      <c r="B32" s="79">
        <v>3210</v>
      </c>
      <c r="C32" s="68"/>
      <c r="D32" s="68"/>
      <c r="E32" s="68"/>
      <c r="F32" s="68"/>
      <c r="G32" s="68"/>
      <c r="H32" s="68"/>
      <c r="I32" s="68"/>
    </row>
    <row r="33" spans="1:9" s="85" customFormat="1" ht="14.25" customHeight="1">
      <c r="A33" s="82" t="s">
        <v>110</v>
      </c>
      <c r="B33" s="105">
        <v>3220</v>
      </c>
      <c r="C33" s="68"/>
      <c r="D33" s="68"/>
      <c r="E33" s="68"/>
      <c r="F33" s="68"/>
      <c r="G33" s="68"/>
      <c r="H33" s="68"/>
      <c r="I33" s="68"/>
    </row>
    <row r="34" spans="1:9" s="85" customFormat="1" ht="13.5" customHeight="1">
      <c r="A34" s="82" t="s">
        <v>217</v>
      </c>
      <c r="B34" s="105">
        <v>3230</v>
      </c>
      <c r="C34" s="68"/>
      <c r="D34" s="68"/>
      <c r="E34" s="68"/>
      <c r="F34" s="68"/>
      <c r="G34" s="68"/>
      <c r="H34" s="68"/>
      <c r="I34" s="68"/>
    </row>
    <row r="35" spans="1:9" s="85" customFormat="1" ht="21">
      <c r="A35" s="98" t="s">
        <v>111</v>
      </c>
      <c r="B35" s="106">
        <v>3255</v>
      </c>
      <c r="C35" s="69"/>
      <c r="D35" s="69"/>
      <c r="E35" s="69"/>
      <c r="F35" s="69"/>
      <c r="G35" s="69"/>
      <c r="H35" s="69"/>
      <c r="I35" s="69"/>
    </row>
    <row r="36" spans="1:9" s="85" customFormat="1" ht="24" customHeight="1">
      <c r="A36" s="82" t="s">
        <v>218</v>
      </c>
      <c r="B36" s="105">
        <v>3260</v>
      </c>
      <c r="C36" s="68"/>
      <c r="D36" s="68"/>
      <c r="E36" s="68"/>
      <c r="F36" s="68"/>
      <c r="G36" s="68"/>
      <c r="H36" s="68"/>
      <c r="I36" s="68"/>
    </row>
    <row r="37" spans="1:9" s="85" customFormat="1" ht="11.25">
      <c r="A37" s="82" t="s">
        <v>219</v>
      </c>
      <c r="B37" s="105">
        <v>3265</v>
      </c>
      <c r="C37" s="68"/>
      <c r="D37" s="68"/>
      <c r="E37" s="68"/>
      <c r="F37" s="68"/>
      <c r="G37" s="68"/>
      <c r="H37" s="68"/>
      <c r="I37" s="68"/>
    </row>
    <row r="38" spans="1:9" s="85" customFormat="1" ht="22.5">
      <c r="A38" s="82" t="s">
        <v>220</v>
      </c>
      <c r="B38" s="105">
        <v>3270</v>
      </c>
      <c r="C38" s="68"/>
      <c r="D38" s="68"/>
      <c r="E38" s="68"/>
      <c r="F38" s="68"/>
      <c r="G38" s="68"/>
      <c r="H38" s="68"/>
      <c r="I38" s="68"/>
    </row>
    <row r="39" spans="1:9" s="85" customFormat="1" ht="11.25">
      <c r="A39" s="82" t="s">
        <v>21</v>
      </c>
      <c r="B39" s="105">
        <v>3280</v>
      </c>
      <c r="C39" s="68"/>
      <c r="D39" s="68"/>
      <c r="E39" s="68"/>
      <c r="F39" s="68"/>
      <c r="G39" s="68"/>
      <c r="H39" s="68"/>
      <c r="I39" s="68"/>
    </row>
    <row r="40" spans="1:9" s="85" customFormat="1" ht="21">
      <c r="A40" s="135" t="s">
        <v>112</v>
      </c>
      <c r="B40" s="136">
        <v>3295</v>
      </c>
      <c r="C40" s="69"/>
      <c r="D40" s="69"/>
      <c r="E40" s="69"/>
      <c r="F40" s="69"/>
      <c r="G40" s="69"/>
      <c r="H40" s="69"/>
      <c r="I40" s="69"/>
    </row>
    <row r="41" spans="1:9" s="85" customFormat="1" ht="11.25">
      <c r="A41" s="98" t="s">
        <v>113</v>
      </c>
      <c r="B41" s="106">
        <v>3400</v>
      </c>
      <c r="C41" s="69">
        <v>30</v>
      </c>
      <c r="D41" s="69">
        <f>D43-D42</f>
        <v>178</v>
      </c>
      <c r="E41" s="69">
        <f>E8-E16</f>
        <v>96</v>
      </c>
      <c r="F41" s="69"/>
      <c r="G41" s="69"/>
      <c r="H41" s="69"/>
      <c r="I41" s="69"/>
    </row>
    <row r="42" spans="1:9" s="85" customFormat="1" ht="12" customHeight="1">
      <c r="A42" s="82" t="s">
        <v>114</v>
      </c>
      <c r="B42" s="105">
        <v>3405</v>
      </c>
      <c r="C42" s="68">
        <v>90</v>
      </c>
      <c r="D42" s="68">
        <v>102</v>
      </c>
      <c r="E42" s="68">
        <v>40</v>
      </c>
      <c r="F42" s="68"/>
      <c r="G42" s="68"/>
      <c r="H42" s="68"/>
      <c r="I42" s="68"/>
    </row>
    <row r="43" spans="1:9" s="85" customFormat="1" ht="12.75" customHeight="1">
      <c r="A43" s="82" t="s">
        <v>115</v>
      </c>
      <c r="B43" s="105">
        <v>3415</v>
      </c>
      <c r="C43" s="68">
        <v>120</v>
      </c>
      <c r="D43" s="68">
        <v>280</v>
      </c>
      <c r="E43" s="68">
        <f>E41+E42</f>
        <v>136</v>
      </c>
      <c r="F43" s="68"/>
      <c r="G43" s="68"/>
      <c r="H43" s="68"/>
      <c r="I43" s="68"/>
    </row>
    <row r="44" spans="1:14" s="44" customFormat="1" ht="21" customHeight="1">
      <c r="A44" s="176" t="s">
        <v>195</v>
      </c>
      <c r="B44" s="177"/>
      <c r="C44" s="162"/>
      <c r="D44" s="162"/>
      <c r="E44" s="162"/>
      <c r="F44" s="66"/>
      <c r="G44" s="178" t="s">
        <v>213</v>
      </c>
      <c r="H44" s="178"/>
      <c r="I44" s="178"/>
      <c r="J44" s="27"/>
      <c r="K44" s="4"/>
      <c r="L44" s="5"/>
      <c r="M44" s="5"/>
      <c r="N44" s="5"/>
    </row>
    <row r="45" spans="1:9" s="44" customFormat="1" ht="14.25">
      <c r="A45" s="60" t="s">
        <v>202</v>
      </c>
      <c r="B45" s="60"/>
      <c r="C45" s="75"/>
      <c r="D45" s="75"/>
      <c r="E45" s="60"/>
      <c r="F45" s="60"/>
      <c r="G45" s="174" t="s">
        <v>214</v>
      </c>
      <c r="H45" s="174"/>
      <c r="I45" s="174"/>
    </row>
  </sheetData>
  <sheetProtection/>
  <mergeCells count="14">
    <mergeCell ref="G45:I45"/>
    <mergeCell ref="A2:I2"/>
    <mergeCell ref="E4:E5"/>
    <mergeCell ref="F4:I4"/>
    <mergeCell ref="A4:A5"/>
    <mergeCell ref="B4:B5"/>
    <mergeCell ref="C4:C5"/>
    <mergeCell ref="D4:D5"/>
    <mergeCell ref="A7:I7"/>
    <mergeCell ref="A30:I30"/>
    <mergeCell ref="G1:I1"/>
    <mergeCell ref="C44:E44"/>
    <mergeCell ref="G44:I44"/>
    <mergeCell ref="A44:B4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G9" sqref="G9"/>
    </sheetView>
  </sheetViews>
  <sheetFormatPr defaultColWidth="9.140625" defaultRowHeight="12.75"/>
  <cols>
    <col min="1" max="1" width="28.421875" style="3" customWidth="1"/>
    <col min="2" max="2" width="5.57421875" style="3" customWidth="1"/>
    <col min="3" max="3" width="7.7109375" style="94" customWidth="1"/>
    <col min="4" max="4" width="9.140625" style="94" customWidth="1"/>
    <col min="5" max="5" width="11.00390625" style="94" bestFit="1" customWidth="1"/>
    <col min="6" max="6" width="6.57421875" style="3" customWidth="1"/>
    <col min="7" max="7" width="7.8515625" style="3" customWidth="1"/>
    <col min="8" max="9" width="6.57421875" style="3" customWidth="1"/>
    <col min="10" max="16384" width="9.140625" style="3" customWidth="1"/>
  </cols>
  <sheetData>
    <row r="1" spans="1:9" ht="14.25">
      <c r="A1" s="41"/>
      <c r="B1" s="41"/>
      <c r="C1" s="60"/>
      <c r="D1" s="60"/>
      <c r="E1" s="60"/>
      <c r="F1" s="41"/>
      <c r="G1" s="195" t="s">
        <v>161</v>
      </c>
      <c r="H1" s="195"/>
      <c r="I1" s="195"/>
    </row>
    <row r="2" spans="1:9" ht="14.25">
      <c r="A2" s="202" t="s">
        <v>118</v>
      </c>
      <c r="B2" s="202"/>
      <c r="C2" s="202"/>
      <c r="D2" s="202"/>
      <c r="E2" s="202"/>
      <c r="F2" s="202"/>
      <c r="G2" s="202"/>
      <c r="H2" s="202"/>
      <c r="I2" s="202"/>
    </row>
    <row r="3" spans="1:9" ht="14.25">
      <c r="A3" s="49"/>
      <c r="B3" s="49"/>
      <c r="C3" s="89"/>
      <c r="D3" s="89"/>
      <c r="E3" s="89"/>
      <c r="F3" s="49"/>
      <c r="G3" s="49"/>
      <c r="H3" s="49"/>
      <c r="I3" s="49"/>
    </row>
    <row r="4" spans="1:9" ht="51">
      <c r="A4" s="50" t="s">
        <v>1</v>
      </c>
      <c r="B4" s="51" t="s">
        <v>2</v>
      </c>
      <c r="C4" s="92" t="s">
        <v>3</v>
      </c>
      <c r="D4" s="92" t="s">
        <v>4</v>
      </c>
      <c r="E4" s="92" t="s">
        <v>5</v>
      </c>
      <c r="F4" s="199" t="s">
        <v>6</v>
      </c>
      <c r="G4" s="200"/>
      <c r="H4" s="200"/>
      <c r="I4" s="201"/>
    </row>
    <row r="5" spans="1:9" ht="14.25">
      <c r="A5" s="50"/>
      <c r="B5" s="51"/>
      <c r="C5" s="92"/>
      <c r="D5" s="92"/>
      <c r="E5" s="92"/>
      <c r="F5" s="52" t="s">
        <v>7</v>
      </c>
      <c r="G5" s="52" t="s">
        <v>8</v>
      </c>
      <c r="H5" s="52" t="s">
        <v>9</v>
      </c>
      <c r="I5" s="52" t="s">
        <v>10</v>
      </c>
    </row>
    <row r="6" spans="1:9" s="2" customFormat="1" ht="12.75">
      <c r="A6" s="50">
        <v>1</v>
      </c>
      <c r="B6" s="51">
        <v>2</v>
      </c>
      <c r="C6" s="92">
        <v>3</v>
      </c>
      <c r="D6" s="92">
        <v>4</v>
      </c>
      <c r="E6" s="92">
        <v>6</v>
      </c>
      <c r="F6" s="51">
        <v>7</v>
      </c>
      <c r="G6" s="51">
        <v>8</v>
      </c>
      <c r="H6" s="51">
        <v>9</v>
      </c>
      <c r="I6" s="51">
        <v>10</v>
      </c>
    </row>
    <row r="7" spans="1:9" ht="25.5">
      <c r="A7" s="53" t="s">
        <v>119</v>
      </c>
      <c r="B7" s="124">
        <v>4000</v>
      </c>
      <c r="C7" s="125">
        <v>28141</v>
      </c>
      <c r="D7" s="126">
        <v>1933.9</v>
      </c>
      <c r="E7" s="96">
        <f>E9+E13</f>
        <v>1986</v>
      </c>
      <c r="F7" s="96" t="str">
        <f>F9</f>
        <v>-</v>
      </c>
      <c r="G7" s="96">
        <f>G9+G13</f>
        <v>1986</v>
      </c>
      <c r="H7" s="96" t="str">
        <f>H9</f>
        <v>-</v>
      </c>
      <c r="I7" s="96" t="str">
        <f>I9</f>
        <v>-</v>
      </c>
    </row>
    <row r="8" spans="1:9" ht="14.25">
      <c r="A8" s="54" t="s">
        <v>120</v>
      </c>
      <c r="B8" s="127" t="s">
        <v>121</v>
      </c>
      <c r="C8" s="128" t="s">
        <v>185</v>
      </c>
      <c r="D8" s="88" t="s">
        <v>185</v>
      </c>
      <c r="E8" s="88" t="s">
        <v>185</v>
      </c>
      <c r="F8" s="88" t="s">
        <v>185</v>
      </c>
      <c r="G8" s="88" t="s">
        <v>185</v>
      </c>
      <c r="H8" s="88" t="s">
        <v>185</v>
      </c>
      <c r="I8" s="88" t="s">
        <v>185</v>
      </c>
    </row>
    <row r="9" spans="1:9" ht="51">
      <c r="A9" s="54" t="s">
        <v>233</v>
      </c>
      <c r="B9" s="124">
        <v>4020</v>
      </c>
      <c r="C9" s="128">
        <v>4012</v>
      </c>
      <c r="D9" s="129">
        <v>1933.9</v>
      </c>
      <c r="E9" s="95">
        <f>526+1400</f>
        <v>1926</v>
      </c>
      <c r="F9" s="88" t="s">
        <v>185</v>
      </c>
      <c r="G9" s="88">
        <f>526+1400</f>
        <v>1926</v>
      </c>
      <c r="H9" s="88" t="s">
        <v>185</v>
      </c>
      <c r="I9" s="88" t="s">
        <v>185</v>
      </c>
    </row>
    <row r="10" spans="1:9" ht="38.25">
      <c r="A10" s="54" t="s">
        <v>122</v>
      </c>
      <c r="B10" s="127">
        <v>4030</v>
      </c>
      <c r="C10" s="128">
        <v>242</v>
      </c>
      <c r="D10" s="88" t="s">
        <v>185</v>
      </c>
      <c r="E10" s="88" t="s">
        <v>185</v>
      </c>
      <c r="F10" s="88" t="s">
        <v>185</v>
      </c>
      <c r="G10" s="88" t="s">
        <v>185</v>
      </c>
      <c r="H10" s="88" t="s">
        <v>185</v>
      </c>
      <c r="I10" s="88" t="s">
        <v>185</v>
      </c>
    </row>
    <row r="11" spans="1:9" ht="25.5">
      <c r="A11" s="54" t="s">
        <v>123</v>
      </c>
      <c r="B11" s="124">
        <v>4040</v>
      </c>
      <c r="C11" s="128"/>
      <c r="D11" s="88" t="s">
        <v>185</v>
      </c>
      <c r="E11" s="88" t="s">
        <v>185</v>
      </c>
      <c r="F11" s="88" t="s">
        <v>185</v>
      </c>
      <c r="G11" s="88" t="s">
        <v>185</v>
      </c>
      <c r="H11" s="88" t="s">
        <v>185</v>
      </c>
      <c r="I11" s="88" t="s">
        <v>185</v>
      </c>
    </row>
    <row r="12" spans="1:9" ht="38.25">
      <c r="A12" s="54" t="s">
        <v>124</v>
      </c>
      <c r="B12" s="127">
        <v>4050</v>
      </c>
      <c r="C12" s="128">
        <v>14469</v>
      </c>
      <c r="D12" s="88" t="s">
        <v>185</v>
      </c>
      <c r="E12" s="88" t="s">
        <v>185</v>
      </c>
      <c r="F12" s="88" t="s">
        <v>185</v>
      </c>
      <c r="G12" s="88" t="s">
        <v>185</v>
      </c>
      <c r="H12" s="88" t="s">
        <v>185</v>
      </c>
      <c r="I12" s="88" t="s">
        <v>185</v>
      </c>
    </row>
    <row r="13" spans="1:9" ht="14.25">
      <c r="A13" s="54" t="s">
        <v>125</v>
      </c>
      <c r="B13" s="130">
        <v>4060</v>
      </c>
      <c r="C13" s="128">
        <v>9418</v>
      </c>
      <c r="D13" s="131" t="s">
        <v>185</v>
      </c>
      <c r="E13" s="88">
        <v>60</v>
      </c>
      <c r="F13" s="88" t="s">
        <v>185</v>
      </c>
      <c r="G13" s="88">
        <v>60</v>
      </c>
      <c r="H13" s="88" t="s">
        <v>185</v>
      </c>
      <c r="I13" s="88" t="s">
        <v>185</v>
      </c>
    </row>
    <row r="14" spans="1:9" ht="14.25">
      <c r="A14" s="41"/>
      <c r="B14" s="41"/>
      <c r="C14" s="65"/>
      <c r="D14" s="65"/>
      <c r="E14" s="60"/>
      <c r="F14" s="41"/>
      <c r="G14" s="41"/>
      <c r="H14" s="41"/>
      <c r="I14" s="41"/>
    </row>
    <row r="15" spans="1:9" ht="14.25">
      <c r="A15" s="41"/>
      <c r="B15" s="41"/>
      <c r="C15" s="60"/>
      <c r="D15" s="60"/>
      <c r="E15" s="60"/>
      <c r="F15" s="41"/>
      <c r="G15" s="41"/>
      <c r="H15" s="41"/>
      <c r="I15" s="41"/>
    </row>
    <row r="16" spans="1:9" ht="14.25">
      <c r="A16" s="41"/>
      <c r="B16" s="41"/>
      <c r="C16" s="60"/>
      <c r="D16" s="60"/>
      <c r="E16" s="60"/>
      <c r="F16" s="41"/>
      <c r="G16" s="41"/>
      <c r="H16" s="41"/>
      <c r="I16" s="41"/>
    </row>
    <row r="17" spans="1:9" ht="14.25">
      <c r="A17" s="160" t="s">
        <v>195</v>
      </c>
      <c r="B17" s="161"/>
      <c r="C17" s="193" t="s">
        <v>117</v>
      </c>
      <c r="D17" s="194"/>
      <c r="E17" s="194"/>
      <c r="F17" s="43"/>
      <c r="G17" s="196" t="s">
        <v>213</v>
      </c>
      <c r="H17" s="196"/>
      <c r="I17" s="196"/>
    </row>
    <row r="18" spans="1:9" ht="14.25">
      <c r="A18" s="57"/>
      <c r="B18" s="49"/>
      <c r="C18" s="197"/>
      <c r="D18" s="197"/>
      <c r="E18" s="197"/>
      <c r="F18" s="58"/>
      <c r="G18" s="198"/>
      <c r="H18" s="198"/>
      <c r="I18" s="198"/>
    </row>
    <row r="19" spans="1:9" ht="14.25">
      <c r="A19" s="41" t="s">
        <v>203</v>
      </c>
      <c r="B19" s="41"/>
      <c r="C19" s="193" t="s">
        <v>117</v>
      </c>
      <c r="D19" s="194"/>
      <c r="E19" s="194"/>
      <c r="F19" s="41"/>
      <c r="G19" s="192" t="s">
        <v>214</v>
      </c>
      <c r="H19" s="192"/>
      <c r="I19" s="192"/>
    </row>
    <row r="20" spans="1:9" ht="14.25">
      <c r="A20" s="46"/>
      <c r="B20" s="46"/>
      <c r="C20" s="87"/>
      <c r="D20" s="87"/>
      <c r="E20" s="87"/>
      <c r="F20" s="46"/>
      <c r="G20" s="46"/>
      <c r="H20" s="46"/>
      <c r="I20" s="46"/>
    </row>
    <row r="21" spans="1:9" ht="15">
      <c r="A21" s="42"/>
      <c r="B21" s="42"/>
      <c r="C21" s="93"/>
      <c r="D21" s="93"/>
      <c r="E21" s="93"/>
      <c r="F21" s="42"/>
      <c r="G21" s="42"/>
      <c r="H21" s="42"/>
      <c r="I21" s="42"/>
    </row>
  </sheetData>
  <sheetProtection/>
  <mergeCells count="10">
    <mergeCell ref="G19:I19"/>
    <mergeCell ref="C19:E19"/>
    <mergeCell ref="G1:I1"/>
    <mergeCell ref="C17:E17"/>
    <mergeCell ref="G17:I17"/>
    <mergeCell ref="C18:E18"/>
    <mergeCell ref="G18:I18"/>
    <mergeCell ref="F4:I4"/>
    <mergeCell ref="A2:I2"/>
    <mergeCell ref="A17:B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8.28125" style="62" customWidth="1"/>
    <col min="2" max="2" width="11.421875" style="62" customWidth="1"/>
    <col min="3" max="4" width="15.7109375" style="62" customWidth="1"/>
    <col min="5" max="5" width="9.57421875" style="0" bestFit="1" customWidth="1"/>
  </cols>
  <sheetData>
    <row r="1" spans="1:4" ht="12.75">
      <c r="A1" s="139"/>
      <c r="B1" s="139"/>
      <c r="C1" s="59"/>
      <c r="D1" s="139" t="s">
        <v>162</v>
      </c>
    </row>
    <row r="2" spans="1:4" ht="12.75">
      <c r="A2" s="163" t="s">
        <v>231</v>
      </c>
      <c r="B2" s="163"/>
      <c r="C2" s="163"/>
      <c r="D2" s="163"/>
    </row>
    <row r="3" spans="1:4" ht="12.75">
      <c r="A3" s="140"/>
      <c r="B3" s="140"/>
      <c r="C3" s="140"/>
      <c r="D3" s="140"/>
    </row>
    <row r="4" spans="1:4" ht="68.25" customHeight="1">
      <c r="A4" s="147" t="s">
        <v>1</v>
      </c>
      <c r="B4" s="92" t="s">
        <v>3</v>
      </c>
      <c r="C4" s="92" t="s">
        <v>126</v>
      </c>
      <c r="D4" s="92" t="s">
        <v>127</v>
      </c>
    </row>
    <row r="5" spans="1:4" ht="12.75">
      <c r="A5" s="147">
        <v>1</v>
      </c>
      <c r="B5" s="92">
        <v>2</v>
      </c>
      <c r="C5" s="92">
        <v>3</v>
      </c>
      <c r="D5" s="92">
        <v>5</v>
      </c>
    </row>
    <row r="6" spans="1:4" ht="75" customHeight="1">
      <c r="A6" s="148" t="s">
        <v>232</v>
      </c>
      <c r="B6" s="141">
        <v>173</v>
      </c>
      <c r="C6" s="141">
        <v>179</v>
      </c>
      <c r="D6" s="141">
        <v>183</v>
      </c>
    </row>
    <row r="7" spans="1:4" ht="15" customHeight="1">
      <c r="A7" s="149" t="s">
        <v>128</v>
      </c>
      <c r="B7" s="142">
        <v>1</v>
      </c>
      <c r="C7" s="142">
        <v>1</v>
      </c>
      <c r="D7" s="142">
        <v>1</v>
      </c>
    </row>
    <row r="8" spans="1:4" ht="30" customHeight="1">
      <c r="A8" s="149" t="s">
        <v>129</v>
      </c>
      <c r="B8" s="142">
        <v>14</v>
      </c>
      <c r="C8" s="142">
        <v>14</v>
      </c>
      <c r="D8" s="142">
        <v>14</v>
      </c>
    </row>
    <row r="9" spans="1:4" ht="15" customHeight="1">
      <c r="A9" s="149" t="s">
        <v>130</v>
      </c>
      <c r="B9" s="142">
        <v>158</v>
      </c>
      <c r="C9" s="142">
        <v>164</v>
      </c>
      <c r="D9" s="142">
        <f>D6-D7-D8</f>
        <v>168</v>
      </c>
    </row>
    <row r="10" spans="1:4" ht="29.25" customHeight="1">
      <c r="A10" s="148" t="s">
        <v>131</v>
      </c>
      <c r="B10" s="141">
        <v>20358</v>
      </c>
      <c r="C10" s="141">
        <v>21247</v>
      </c>
      <c r="D10" s="141">
        <f>D11+D12+D13</f>
        <v>26102</v>
      </c>
    </row>
    <row r="11" spans="1:4" ht="15" customHeight="1">
      <c r="A11" s="149" t="s">
        <v>128</v>
      </c>
      <c r="B11" s="142">
        <v>580</v>
      </c>
      <c r="C11" s="144">
        <v>330</v>
      </c>
      <c r="D11" s="142">
        <v>423</v>
      </c>
    </row>
    <row r="12" spans="1:4" ht="30" customHeight="1">
      <c r="A12" s="149" t="s">
        <v>129</v>
      </c>
      <c r="B12" s="142">
        <v>3210</v>
      </c>
      <c r="C12" s="144">
        <v>2481</v>
      </c>
      <c r="D12" s="142">
        <f>3896-D11</f>
        <v>3473</v>
      </c>
    </row>
    <row r="13" spans="1:4" ht="15" customHeight="1">
      <c r="A13" s="149" t="s">
        <v>130</v>
      </c>
      <c r="B13" s="142">
        <v>16568</v>
      </c>
      <c r="C13" s="144">
        <v>18436</v>
      </c>
      <c r="D13" s="142">
        <f>26102-3473-423</f>
        <v>22206</v>
      </c>
    </row>
    <row r="14" spans="1:4" ht="45" customHeight="1">
      <c r="A14" s="148" t="s">
        <v>160</v>
      </c>
      <c r="B14" s="141">
        <v>9806.35838150289</v>
      </c>
      <c r="C14" s="143">
        <v>9891.527001862198</v>
      </c>
      <c r="D14" s="141">
        <f>D10/D6/12*1000</f>
        <v>11886.156648451732</v>
      </c>
    </row>
    <row r="15" spans="1:5" ht="15" customHeight="1">
      <c r="A15" s="149" t="s">
        <v>128</v>
      </c>
      <c r="B15" s="150">
        <v>48333.333333333336</v>
      </c>
      <c r="C15" s="142">
        <v>27535</v>
      </c>
      <c r="D15" s="142">
        <f>D11/D7/12*1000</f>
        <v>35250</v>
      </c>
      <c r="E15" s="86"/>
    </row>
    <row r="16" spans="1:4" ht="30" customHeight="1">
      <c r="A16" s="149" t="s">
        <v>129</v>
      </c>
      <c r="B16" s="150">
        <v>19107.14285714286</v>
      </c>
      <c r="C16" s="142">
        <v>14768.5</v>
      </c>
      <c r="D16" s="142">
        <f>D12/D8/12*1000</f>
        <v>20672.619047619046</v>
      </c>
    </row>
    <row r="17" spans="1:4" ht="15" customHeight="1">
      <c r="A17" s="149" t="s">
        <v>130</v>
      </c>
      <c r="B17" s="150">
        <v>8738.396624472574</v>
      </c>
      <c r="C17" s="142">
        <v>9368</v>
      </c>
      <c r="D17" s="142">
        <f>D13/D9/12*1000</f>
        <v>11014.88095238095</v>
      </c>
    </row>
    <row r="18" spans="1:4" ht="30" customHeight="1">
      <c r="A18" s="148" t="s">
        <v>132</v>
      </c>
      <c r="B18" s="143">
        <v>24793.6</v>
      </c>
      <c r="C18" s="141">
        <v>25920.82</v>
      </c>
      <c r="D18" s="141">
        <f>D19+D20+D21</f>
        <v>31844.44</v>
      </c>
    </row>
    <row r="19" spans="1:4" ht="15" customHeight="1">
      <c r="A19" s="149" t="s">
        <v>128</v>
      </c>
      <c r="B19" s="144">
        <v>707.6</v>
      </c>
      <c r="C19" s="144">
        <v>403</v>
      </c>
      <c r="D19" s="142">
        <f>D11*1.22</f>
        <v>516.06</v>
      </c>
    </row>
    <row r="20" spans="1:4" ht="30" customHeight="1">
      <c r="A20" s="149" t="s">
        <v>129</v>
      </c>
      <c r="B20" s="144">
        <v>3924</v>
      </c>
      <c r="C20" s="144">
        <v>3026.8199999999997</v>
      </c>
      <c r="D20" s="142">
        <f>D12*1.22</f>
        <v>4237.0599999999995</v>
      </c>
    </row>
    <row r="21" spans="1:4" ht="15" customHeight="1">
      <c r="A21" s="149" t="s">
        <v>130</v>
      </c>
      <c r="B21" s="151">
        <v>20162</v>
      </c>
      <c r="C21" s="144">
        <v>22491</v>
      </c>
      <c r="D21" s="142">
        <f>D13*1.22</f>
        <v>27091.32</v>
      </c>
    </row>
    <row r="22" spans="1:4" ht="45" customHeight="1">
      <c r="A22" s="148" t="s">
        <v>133</v>
      </c>
      <c r="B22" s="143">
        <v>11942.967244701349</v>
      </c>
      <c r="C22" s="143">
        <v>12067.420856610801</v>
      </c>
      <c r="D22" s="143">
        <f>D18/12/183*1000</f>
        <v>14501.111111111111</v>
      </c>
    </row>
    <row r="23" spans="1:4" ht="15" customHeight="1">
      <c r="A23" s="149" t="s">
        <v>128</v>
      </c>
      <c r="B23" s="142">
        <v>58966.666666666664</v>
      </c>
      <c r="C23" s="144">
        <v>33583.333333333336</v>
      </c>
      <c r="D23" s="144">
        <f>D19/12*1000</f>
        <v>43004.99999999999</v>
      </c>
    </row>
    <row r="24" spans="1:4" ht="30" customHeight="1">
      <c r="A24" s="149" t="s">
        <v>129</v>
      </c>
      <c r="B24" s="142">
        <v>23357.14285714286</v>
      </c>
      <c r="C24" s="144">
        <v>18016.785714285714</v>
      </c>
      <c r="D24" s="144">
        <f>D20/12/D8*1000</f>
        <v>25220.595238095237</v>
      </c>
    </row>
    <row r="25" spans="1:4" ht="15" customHeight="1">
      <c r="A25" s="149" t="s">
        <v>130</v>
      </c>
      <c r="B25" s="142">
        <v>10633.96624472574</v>
      </c>
      <c r="C25" s="144">
        <v>11428.353658536585</v>
      </c>
      <c r="D25" s="144">
        <f>D21/D9/12*1000</f>
        <v>13438.154761904761</v>
      </c>
    </row>
    <row r="26" spans="1:4" ht="12.75">
      <c r="A26" s="59"/>
      <c r="B26" s="145"/>
      <c r="C26" s="59"/>
      <c r="D26" s="59"/>
    </row>
    <row r="27" spans="1:4" ht="15" customHeight="1">
      <c r="A27" s="137" t="s">
        <v>195</v>
      </c>
      <c r="B27" s="138" t="s">
        <v>117</v>
      </c>
      <c r="C27" s="203" t="s">
        <v>215</v>
      </c>
      <c r="D27" s="203"/>
    </row>
    <row r="28" spans="1:4" ht="12.75">
      <c r="A28" s="152"/>
      <c r="B28" s="139"/>
      <c r="C28" s="204"/>
      <c r="D28" s="204"/>
    </row>
    <row r="29" spans="1:4" ht="12.75">
      <c r="A29" s="60"/>
      <c r="B29" s="60"/>
      <c r="C29" s="60"/>
      <c r="D29" s="60"/>
    </row>
    <row r="30" spans="1:4" ht="12.75">
      <c r="A30" s="60" t="s">
        <v>203</v>
      </c>
      <c r="B30" s="146"/>
      <c r="C30" s="205" t="s">
        <v>214</v>
      </c>
      <c r="D30" s="205"/>
    </row>
    <row r="31" spans="1:4" ht="15.75">
      <c r="A31" s="61"/>
      <c r="B31" s="153"/>
      <c r="C31" s="61"/>
      <c r="D31" s="61"/>
    </row>
    <row r="32" spans="1:4" ht="15.75">
      <c r="A32" s="61"/>
      <c r="B32" s="61"/>
      <c r="C32" s="61"/>
      <c r="D32" s="61"/>
    </row>
    <row r="33" spans="1:4" ht="15.75">
      <c r="A33" s="61"/>
      <c r="B33" s="61"/>
      <c r="C33" s="61"/>
      <c r="D33" s="61"/>
    </row>
    <row r="34" spans="1:4" ht="15.75">
      <c r="A34" s="61"/>
      <c r="B34" s="61"/>
      <c r="C34" s="61"/>
      <c r="D34" s="61"/>
    </row>
    <row r="35" spans="1:4" ht="15.75">
      <c r="A35" s="61"/>
      <c r="B35" s="61"/>
      <c r="C35" s="61"/>
      <c r="D35" s="61"/>
    </row>
    <row r="36" spans="1:4" ht="15.75">
      <c r="A36" s="61"/>
      <c r="B36" s="61"/>
      <c r="C36" s="61"/>
      <c r="D36" s="61"/>
    </row>
    <row r="37" spans="1:4" ht="15.75">
      <c r="A37" s="61"/>
      <c r="B37" s="61"/>
      <c r="C37" s="61"/>
      <c r="D37" s="61"/>
    </row>
    <row r="38" spans="1:4" ht="15.75">
      <c r="A38" s="61"/>
      <c r="B38" s="61"/>
      <c r="C38" s="61"/>
      <c r="D38" s="61"/>
    </row>
    <row r="39" spans="1:4" ht="15.75">
      <c r="A39" s="61"/>
      <c r="B39" s="61"/>
      <c r="C39" s="61"/>
      <c r="D39" s="61"/>
    </row>
    <row r="40" spans="1:4" ht="15.75">
      <c r="A40" s="61"/>
      <c r="B40" s="61"/>
      <c r="C40" s="61"/>
      <c r="D40" s="61"/>
    </row>
  </sheetData>
  <sheetProtection/>
  <mergeCells count="4">
    <mergeCell ref="C27:D27"/>
    <mergeCell ref="C28:D28"/>
    <mergeCell ref="A2:D2"/>
    <mergeCell ref="C30:D3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2021-12-08T11:38:58Z</cp:lastPrinted>
  <dcterms:created xsi:type="dcterms:W3CDTF">1996-10-08T23:32:33Z</dcterms:created>
  <dcterms:modified xsi:type="dcterms:W3CDTF">2021-12-28T06:53:28Z</dcterms:modified>
  <cp:category/>
  <cp:version/>
  <cp:contentType/>
  <cp:contentStatus/>
</cp:coreProperties>
</file>